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xr:revisionPtr revIDLastSave="0" documentId="8_{B8F647BB-98F6-4BB8-A9F3-5156F4305EF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Input'!$A$1:$H$53</definedName>
    <definedName name="_xlnm.Print_Area" localSheetId="2">'Financial Input'!$A$1:$P$138</definedName>
    <definedName name="_xlnm.Print_Area" localSheetId="0">Summary!$B$3:$AY$37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32" i="4" l="1"/>
  <c r="AY33" i="4"/>
  <c r="AX33" i="4"/>
  <c r="AX32" i="4"/>
  <c r="C108" i="4"/>
  <c r="B108" i="4"/>
  <c r="C84" i="4"/>
  <c r="B84" i="4"/>
  <c r="AY34" i="4"/>
  <c r="AX34" i="4"/>
  <c r="E135" i="5"/>
  <c r="AX35" i="4" l="1"/>
  <c r="AY35" i="4"/>
  <c r="AX36" i="4" l="1"/>
  <c r="O7" i="5" l="1"/>
  <c r="AW34" i="4" l="1"/>
  <c r="AV34" i="4"/>
  <c r="C107" i="4"/>
  <c r="AV33" i="4" s="1"/>
  <c r="B107" i="4"/>
  <c r="AW33" i="4" s="1"/>
  <c r="C83" i="4"/>
  <c r="AV32" i="4" s="1"/>
  <c r="B83" i="4"/>
  <c r="AW32" i="4" s="1"/>
  <c r="AW35" i="4" l="1"/>
  <c r="AV35" i="4"/>
  <c r="I135" i="5"/>
  <c r="AV36" i="4" l="1"/>
  <c r="O10" i="5"/>
  <c r="AU34" i="4"/>
  <c r="AT34" i="4"/>
  <c r="B106" i="4"/>
  <c r="AU33" i="4" s="1"/>
  <c r="C106" i="4"/>
  <c r="AT33" i="4" s="1"/>
  <c r="B82" i="4"/>
  <c r="AU32" i="4" s="1"/>
  <c r="AU35" i="4" s="1"/>
  <c r="C82" i="4"/>
  <c r="AT32" i="4" s="1"/>
  <c r="AT35" i="4" l="1"/>
  <c r="AT36" i="4" s="1"/>
  <c r="O13" i="5" l="1"/>
  <c r="C105" i="4"/>
  <c r="AR33" i="4" s="1"/>
  <c r="B105" i="4"/>
  <c r="AS33" i="4" s="1"/>
  <c r="C81" i="4"/>
  <c r="AR32" i="4" s="1"/>
  <c r="B81" i="4"/>
  <c r="AS32" i="4" s="1"/>
  <c r="AS34" i="4"/>
  <c r="AR34" i="4"/>
  <c r="AS35" i="4" l="1"/>
  <c r="AR35" i="4"/>
  <c r="AR36" i="4" l="1"/>
  <c r="O16" i="5" l="1"/>
  <c r="AQ34" i="4"/>
  <c r="AP34" i="4"/>
  <c r="C104" i="4"/>
  <c r="AP33" i="4" s="1"/>
  <c r="B104" i="4"/>
  <c r="AQ33" i="4" s="1"/>
  <c r="C80" i="4"/>
  <c r="AP32" i="4" s="1"/>
  <c r="AP35" i="4" s="1"/>
  <c r="B80" i="4"/>
  <c r="AQ32" i="4" s="1"/>
  <c r="AQ35" i="4" l="1"/>
  <c r="AP36" i="4" s="1"/>
  <c r="O19" i="5" l="1"/>
  <c r="AO34" i="4"/>
  <c r="AN34" i="4"/>
  <c r="C103" i="4"/>
  <c r="AN33" i="4" s="1"/>
  <c r="B103" i="4"/>
  <c r="AO33" i="4" s="1"/>
  <c r="C79" i="4"/>
  <c r="AN32" i="4" s="1"/>
  <c r="B79" i="4"/>
  <c r="AO32" i="4" s="1"/>
  <c r="AN35" i="4" l="1"/>
  <c r="AO35" i="4"/>
  <c r="AN36" i="4" l="1"/>
  <c r="O22" i="5"/>
  <c r="C2" i="4"/>
  <c r="C102" i="4"/>
  <c r="AL33" i="4" s="1"/>
  <c r="B102" i="4"/>
  <c r="AM33" i="4" s="1"/>
  <c r="C78" i="4"/>
  <c r="AL32" i="4" s="1"/>
  <c r="B78" i="4"/>
  <c r="AM32" i="4" s="1"/>
  <c r="AM34" i="4"/>
  <c r="AL34" i="4"/>
  <c r="AL35" i="4" l="1"/>
  <c r="O25" i="5"/>
  <c r="B101" i="4"/>
  <c r="AK33" i="4" s="1"/>
  <c r="C101" i="4"/>
  <c r="AJ33" i="4" s="1"/>
  <c r="B77" i="4"/>
  <c r="AK32" i="4" s="1"/>
  <c r="C77" i="4"/>
  <c r="AJ32" i="4" s="1"/>
  <c r="AK34" i="4"/>
  <c r="AJ34" i="4"/>
  <c r="AJ35" i="4" l="1"/>
  <c r="D77" i="4"/>
  <c r="D101" i="4"/>
  <c r="O28" i="5"/>
  <c r="O31" i="5"/>
  <c r="AM35" i="4" l="1"/>
  <c r="AL36" i="4" s="1"/>
  <c r="B100" i="4"/>
  <c r="B76" i="4"/>
  <c r="AI32" i="4" s="1"/>
  <c r="AI34" i="4"/>
  <c r="AH34" i="4"/>
  <c r="C30" i="3"/>
  <c r="C100" i="4" s="1"/>
  <c r="AH33" i="4" s="1"/>
  <c r="B30" i="3"/>
  <c r="C76" i="4" s="1"/>
  <c r="AH32" i="4" s="1"/>
  <c r="D100" i="4" l="1"/>
  <c r="D76" i="4"/>
  <c r="AK35" i="4" s="1"/>
  <c r="AJ36" i="4" s="1"/>
  <c r="AI33" i="4"/>
  <c r="AH35" i="4"/>
  <c r="O67" i="5" l="1"/>
  <c r="C99" i="4" l="1"/>
  <c r="AF33" i="4" s="1"/>
  <c r="B99" i="4"/>
  <c r="AG33" i="4" s="1"/>
  <c r="C75" i="4"/>
  <c r="AF32" i="4" s="1"/>
  <c r="B75" i="4"/>
  <c r="AG32" i="4" s="1"/>
  <c r="AG34" i="4"/>
  <c r="AF34" i="4"/>
  <c r="D75" i="4" l="1"/>
  <c r="D99" i="4"/>
  <c r="AF35" i="4"/>
  <c r="AI35" i="4" l="1"/>
  <c r="AH36" i="4" s="1"/>
  <c r="O70" i="5"/>
  <c r="O34" i="5"/>
  <c r="C98" i="4" l="1"/>
  <c r="AD33" i="4" s="1"/>
  <c r="B98" i="4"/>
  <c r="AE33" i="4" s="1"/>
  <c r="C74" i="4"/>
  <c r="AD32" i="4" s="1"/>
  <c r="B74" i="4"/>
  <c r="AE32" i="4" s="1"/>
  <c r="AE34" i="4"/>
  <c r="AD34" i="4"/>
  <c r="D98" i="4" l="1"/>
  <c r="D74" i="4"/>
  <c r="AG35" i="4" s="1"/>
  <c r="AF36" i="4" s="1"/>
  <c r="AD35" i="4"/>
  <c r="O73" i="5" l="1"/>
  <c r="O37" i="5"/>
  <c r="C97" i="4" l="1"/>
  <c r="AB33" i="4" s="1"/>
  <c r="B97" i="4"/>
  <c r="AC33" i="4" s="1"/>
  <c r="C73" i="4"/>
  <c r="AB32" i="4" s="1"/>
  <c r="B73" i="4"/>
  <c r="AC32" i="4" s="1"/>
  <c r="AC34" i="4"/>
  <c r="AB34" i="4"/>
  <c r="D73" i="4" l="1"/>
  <c r="D97" i="4"/>
  <c r="AB35" i="4"/>
  <c r="AE35" i="4" l="1"/>
  <c r="AD36" i="4" s="1"/>
  <c r="O76" i="5"/>
  <c r="O40" i="5"/>
  <c r="AA34" i="4" l="1"/>
  <c r="Z34" i="4"/>
  <c r="Y34" i="4"/>
  <c r="X34" i="4"/>
  <c r="C96" i="4" l="1"/>
  <c r="Z33" i="4" s="1"/>
  <c r="B96" i="4"/>
  <c r="AA33" i="4" s="1"/>
  <c r="C72" i="4"/>
  <c r="Z32" i="4" s="1"/>
  <c r="B72" i="4"/>
  <c r="AA32" i="4" s="1"/>
  <c r="AA35" i="4" l="1"/>
  <c r="Z35" i="4"/>
  <c r="D72" i="4"/>
  <c r="D96" i="4"/>
  <c r="O79" i="5"/>
  <c r="Z36" i="4" l="1"/>
  <c r="AC35" i="4"/>
  <c r="AB36" i="4" s="1"/>
  <c r="O43" i="5"/>
  <c r="C95" i="4" l="1"/>
  <c r="X33" i="4" s="1"/>
  <c r="B95" i="4"/>
  <c r="C71" i="4"/>
  <c r="X32" i="4" s="1"/>
  <c r="B71" i="4"/>
  <c r="X35" i="4" l="1"/>
  <c r="D95" i="4"/>
  <c r="Y33" i="4"/>
  <c r="D71" i="4"/>
  <c r="Y32" i="4"/>
  <c r="O82" i="5"/>
  <c r="O46" i="5"/>
  <c r="Y35" i="4" l="1"/>
  <c r="X36" i="4"/>
  <c r="O85" i="5"/>
  <c r="O49" i="5"/>
  <c r="O88" i="5" l="1"/>
  <c r="O52" i="5"/>
  <c r="I91" i="5" l="1"/>
  <c r="O91" i="5" l="1"/>
  <c r="O55" i="5"/>
  <c r="M97" i="5" l="1"/>
  <c r="O97" i="5" s="1"/>
  <c r="O61" i="5"/>
  <c r="M100" i="5" l="1"/>
  <c r="O100" i="5" l="1"/>
  <c r="O94" i="5"/>
  <c r="O64" i="5"/>
  <c r="O58" i="5"/>
  <c r="B42" i="3" l="1"/>
  <c r="A5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C112" i="4"/>
  <c r="B112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89" i="4"/>
  <c r="C90" i="4"/>
  <c r="C91" i="4"/>
  <c r="C92" i="4"/>
  <c r="C93" i="4"/>
  <c r="C94" i="4"/>
  <c r="C88" i="4"/>
  <c r="B89" i="4"/>
  <c r="B90" i="4"/>
  <c r="B91" i="4"/>
  <c r="B92" i="4"/>
  <c r="B93" i="4"/>
  <c r="B94" i="4"/>
  <c r="B88" i="4"/>
  <c r="C5" i="3"/>
  <c r="B35" i="4" l="1"/>
  <c r="A110" i="4" l="1"/>
  <c r="B34" i="4" s="1"/>
  <c r="A86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88" i="4"/>
  <c r="D118" i="4"/>
  <c r="D117" i="4"/>
  <c r="D114" i="4"/>
  <c r="D113" i="4"/>
  <c r="D116" i="4"/>
  <c r="D112" i="4"/>
  <c r="D115" i="4"/>
  <c r="D91" i="4"/>
  <c r="D64" i="4"/>
  <c r="D94" i="4"/>
  <c r="D90" i="4"/>
  <c r="D93" i="4"/>
  <c r="D89" i="4"/>
  <c r="D92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B34" authorId="0" shapeId="0" xr:uid="{F6D2F75F-B1CB-418B-AE03-E19D4B927DB5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C34" authorId="0" shapeId="0" xr:uid="{EA4235CF-98DB-4C5E-826C-A554E5E9E85F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4" authorId="0" shapeId="0" xr:uid="{B2A21F1C-3D39-4ABE-B961-FC6FBA1200FD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G34" authorId="0" shapeId="0" xr:uid="{91EFD7D7-19E2-4637-96C2-199F61A0F8A6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5" authorId="0" shapeId="0" xr:uid="{94CF5DF4-8C26-4820-A2E2-C3FC77D03BB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  <comment ref="G35" authorId="0" shapeId="0" xr:uid="{2060250D-CCA3-4F53-B1C9-8C20134D784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</commentList>
</comments>
</file>

<file path=xl/sharedStrings.xml><?xml version="1.0" encoding="utf-8"?>
<sst xmlns="http://schemas.openxmlformats.org/spreadsheetml/2006/main" count="465" uniqueCount="63">
  <si>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</si>
  <si>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</si>
  <si>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</si>
  <si>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</si>
  <si>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</si>
  <si>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</si>
  <si>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</si>
  <si>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</si>
  <si>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</si>
  <si>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</si>
  <si>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</si>
  <si>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</si>
  <si>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</si>
  <si>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</si>
  <si>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</si>
  <si>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</si>
  <si>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</si>
  <si>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</si>
  <si>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</si>
  <si>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</si>
  <si>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</si>
  <si>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</si>
  <si>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</si>
  <si>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</si>
  <si>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</si>
  <si>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</si>
  <si>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</si>
  <si>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</si>
  <si>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</si>
  <si>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</si>
  <si>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</si>
  <si>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</si>
  <si>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</si>
  <si>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</si>
  <si>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</si>
  <si>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</si>
  <si>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</si>
  <si>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</si>
  <si>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</si>
  <si>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</si>
  <si>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</si>
  <si>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</si>
  <si>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</si>
  <si>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</si>
  <si>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</si>
  <si>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</si>
  <si>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</si>
  <si>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</si>
  <si>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</si>
  <si>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</si>
  <si>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</si>
  <si>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</si>
  <si>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</si>
  <si>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</si>
  <si>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</si>
  <si>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</si>
  <si>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</si>
  <si>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</si>
  <si>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</si>
  <si>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</si>
  <si>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</si>
  <si>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Current Year (2021)</t>
  </si>
  <si>
    <t>Prior Year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</si>
</sst>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14" fillId="0" borderId="0" xfId="0" applyFont="1" applyFill="1" applyBorder="1" applyAlignment="1"/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Summary!$A$72:$A$84</c:f>
              <c:strCache>
                <c:ptCount val="1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January-21</c:v>
                </c:pt>
                <c:pt idx="4">
                  <c:v>February-21</c:v>
                </c:pt>
                <c:pt idx="5">
                  <c:v>March-21</c:v>
                </c:pt>
                <c:pt idx="6">
                  <c:v>April-21</c:v>
                </c:pt>
                <c:pt idx="7">
                  <c:v>May-21</c:v>
                </c:pt>
                <c:pt idx="8">
                  <c:v>June-21</c:v>
                </c:pt>
                <c:pt idx="9">
                  <c:v>July-21</c:v>
                </c:pt>
                <c:pt idx="10">
                  <c:v>August-21</c:v>
                </c:pt>
                <c:pt idx="11">
                  <c:v>September-21</c:v>
                </c:pt>
                <c:pt idx="12">
                  <c:v>October-21</c:v>
                </c:pt>
              </c:strCache>
            </c:strRef>
          </c:cat>
          <c:val>
            <c:numRef>
              <c:f>Summary!$C$72:$C$84</c:f>
              <c:numCache>
                <c:formatCode>_(* #,##0_);_(* \(#,##0\);_(* "-"??_);_(@_)</c:formatCode>
                <c:ptCount val="13"/>
                <c:pt idx="0">
                  <c:v>808030.56955380586</c:v>
                </c:pt>
                <c:pt idx="1">
                  <c:v>537591.01574803144</c:v>
                </c:pt>
                <c:pt idx="2">
                  <c:v>768795.20472440938</c:v>
                </c:pt>
                <c:pt idx="3">
                  <c:v>659359.87585301825</c:v>
                </c:pt>
                <c:pt idx="4">
                  <c:v>510296.30871391081</c:v>
                </c:pt>
                <c:pt idx="5">
                  <c:v>521598.85564304458</c:v>
                </c:pt>
                <c:pt idx="6">
                  <c:v>552550.40419947496</c:v>
                </c:pt>
                <c:pt idx="7">
                  <c:v>561680.92749398958</c:v>
                </c:pt>
                <c:pt idx="8">
                  <c:v>588815.72766404203</c:v>
                </c:pt>
                <c:pt idx="9">
                  <c:v>920418.72301837278</c:v>
                </c:pt>
                <c:pt idx="10">
                  <c:v>1034271.2414698163</c:v>
                </c:pt>
                <c:pt idx="11">
                  <c:v>795392.36482939636</c:v>
                </c:pt>
                <c:pt idx="12">
                  <c:v>913450.31758530182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Summary!$A$72:$A$84</c:f>
              <c:strCache>
                <c:ptCount val="1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January-21</c:v>
                </c:pt>
                <c:pt idx="4">
                  <c:v>February-21</c:v>
                </c:pt>
                <c:pt idx="5">
                  <c:v>March-21</c:v>
                </c:pt>
                <c:pt idx="6">
                  <c:v>April-21</c:v>
                </c:pt>
                <c:pt idx="7">
                  <c:v>May-21</c:v>
                </c:pt>
                <c:pt idx="8">
                  <c:v>June-21</c:v>
                </c:pt>
                <c:pt idx="9">
                  <c:v>July-21</c:v>
                </c:pt>
                <c:pt idx="10">
                  <c:v>August-21</c:v>
                </c:pt>
                <c:pt idx="11">
                  <c:v>September-21</c:v>
                </c:pt>
                <c:pt idx="12">
                  <c:v>October-21</c:v>
                </c:pt>
              </c:strCache>
            </c:strRef>
          </c:cat>
          <c:val>
            <c:numRef>
              <c:f>Summary!$B$72:$B$84</c:f>
              <c:numCache>
                <c:formatCode>_(* #,##0_);_(* \(#,##0\);_(* "-"??_);_(@_)</c:formatCode>
                <c:ptCount val="13"/>
                <c:pt idx="0">
                  <c:v>913450.31758530182</c:v>
                </c:pt>
                <c:pt idx="1">
                  <c:v>796803.85039370076</c:v>
                </c:pt>
                <c:pt idx="2">
                  <c:v>575698.99212598428</c:v>
                </c:pt>
                <c:pt idx="3">
                  <c:v>574964.40682414698</c:v>
                </c:pt>
                <c:pt idx="4">
                  <c:v>591912.62729658792</c:v>
                </c:pt>
                <c:pt idx="5">
                  <c:v>545392.6902887139</c:v>
                </c:pt>
                <c:pt idx="6">
                  <c:v>533967.42257217842</c:v>
                </c:pt>
                <c:pt idx="7">
                  <c:v>591911.75328083988</c:v>
                </c:pt>
                <c:pt idx="8">
                  <c:v>587861.26509186346</c:v>
                </c:pt>
                <c:pt idx="9">
                  <c:v>764849.56692913384</c:v>
                </c:pt>
                <c:pt idx="10">
                  <c:v>637451.79002624669</c:v>
                </c:pt>
                <c:pt idx="11">
                  <c:v>715703.43307086616</c:v>
                </c:pt>
                <c:pt idx="12">
                  <c:v>802383.88188976375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Summary!$A$86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Summary!$A$96:$A$108</c:f>
              <c:strCache>
                <c:ptCount val="1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January-21</c:v>
                </c:pt>
                <c:pt idx="4">
                  <c:v>February-21</c:v>
                </c:pt>
                <c:pt idx="5">
                  <c:v>March-21</c:v>
                </c:pt>
                <c:pt idx="6">
                  <c:v>April-21</c:v>
                </c:pt>
                <c:pt idx="7">
                  <c:v>May-21</c:v>
                </c:pt>
                <c:pt idx="8">
                  <c:v>June-21</c:v>
                </c:pt>
                <c:pt idx="9">
                  <c:v>July-21</c:v>
                </c:pt>
                <c:pt idx="10">
                  <c:v>August-21</c:v>
                </c:pt>
                <c:pt idx="11">
                  <c:v>September-21</c:v>
                </c:pt>
                <c:pt idx="12">
                  <c:v>October-21</c:v>
                </c:pt>
              </c:strCache>
            </c:strRef>
          </c:cat>
          <c:val>
            <c:numRef>
              <c:f>Summary!$C$96:$C$108</c:f>
              <c:numCache>
                <c:formatCode>_(* #,##0_);_(* \(#,##0\);_(* "-"??_);_(@_)</c:formatCode>
                <c:ptCount val="13"/>
                <c:pt idx="0">
                  <c:v>494775</c:v>
                </c:pt>
                <c:pt idx="1">
                  <c:v>392357</c:v>
                </c:pt>
                <c:pt idx="2">
                  <c:v>507022</c:v>
                </c:pt>
                <c:pt idx="3">
                  <c:v>400923.84918210417</c:v>
                </c:pt>
                <c:pt idx="4">
                  <c:v>369131.68388434465</c:v>
                </c:pt>
                <c:pt idx="5">
                  <c:v>374117</c:v>
                </c:pt>
                <c:pt idx="6">
                  <c:v>333800.48818965029</c:v>
                </c:pt>
                <c:pt idx="7">
                  <c:v>299245.56</c:v>
                </c:pt>
                <c:pt idx="8">
                  <c:v>330441.18698707118</c:v>
                </c:pt>
                <c:pt idx="9">
                  <c:v>394304.31583341857</c:v>
                </c:pt>
                <c:pt idx="10">
                  <c:v>522963.47317457787</c:v>
                </c:pt>
                <c:pt idx="11">
                  <c:v>416886.62917591253</c:v>
                </c:pt>
                <c:pt idx="12">
                  <c:v>379515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Summary!$A$96:$A$108</c:f>
              <c:strCache>
                <c:ptCount val="1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January-21</c:v>
                </c:pt>
                <c:pt idx="4">
                  <c:v>February-21</c:v>
                </c:pt>
                <c:pt idx="5">
                  <c:v>March-21</c:v>
                </c:pt>
                <c:pt idx="6">
                  <c:v>April-21</c:v>
                </c:pt>
                <c:pt idx="7">
                  <c:v>May-21</c:v>
                </c:pt>
                <c:pt idx="8">
                  <c:v>June-21</c:v>
                </c:pt>
                <c:pt idx="9">
                  <c:v>July-21</c:v>
                </c:pt>
                <c:pt idx="10">
                  <c:v>August-21</c:v>
                </c:pt>
                <c:pt idx="11">
                  <c:v>September-21</c:v>
                </c:pt>
                <c:pt idx="12">
                  <c:v>October-21</c:v>
                </c:pt>
              </c:strCache>
            </c:strRef>
          </c:cat>
          <c:val>
            <c:numRef>
              <c:f>Summary!$B$96:$B$108</c:f>
              <c:numCache>
                <c:formatCode>_(* #,##0_);_(* \(#,##0\);_(* "-"??_);_(@_)</c:formatCode>
                <c:ptCount val="13"/>
                <c:pt idx="0">
                  <c:v>379515</c:v>
                </c:pt>
                <c:pt idx="1">
                  <c:v>434815</c:v>
                </c:pt>
                <c:pt idx="2">
                  <c:v>342584.59396698955</c:v>
                </c:pt>
                <c:pt idx="3">
                  <c:v>322657.16013609688</c:v>
                </c:pt>
                <c:pt idx="4">
                  <c:v>354041</c:v>
                </c:pt>
                <c:pt idx="5">
                  <c:v>313343</c:v>
                </c:pt>
                <c:pt idx="6">
                  <c:v>329084.72175779555</c:v>
                </c:pt>
                <c:pt idx="7">
                  <c:v>353085</c:v>
                </c:pt>
                <c:pt idx="8">
                  <c:v>353141.44209072087</c:v>
                </c:pt>
                <c:pt idx="9">
                  <c:v>414577.11209905299</c:v>
                </c:pt>
                <c:pt idx="10">
                  <c:v>407774.9945435758</c:v>
                </c:pt>
                <c:pt idx="11">
                  <c:v>434192.44249497633</c:v>
                </c:pt>
                <c:pt idx="12">
                  <c:v>477878.52565927163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Summary!$A$110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Summary!$A$112:$A$118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Summary!$C$112:$C$118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Summary!$A$112:$A$118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Summary!$B$112:$B$118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3</xdr:row>
      <xdr:rowOff>74082</xdr:rowOff>
    </xdr:from>
    <xdr:to>
      <xdr:col>50</xdr:col>
      <xdr:colOff>0</xdr:colOff>
      <xdr:row>18</xdr:row>
      <xdr:rowOff>182041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10584</xdr:colOff>
      <xdr:row>18</xdr:row>
      <xdr:rowOff>179917</xdr:rowOff>
    </xdr:from>
    <xdr:to>
      <xdr:col>36</xdr:col>
      <xdr:colOff>448734</xdr:colOff>
      <xdr:row>30</xdr:row>
      <xdr:rowOff>31750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36</xdr:col>
      <xdr:colOff>416983</xdr:colOff>
      <xdr:row>19</xdr:row>
      <xdr:rowOff>9003</xdr:rowOff>
    </xdr:from>
    <xdr:to>
      <xdr:col>43</xdr:col>
      <xdr:colOff>679449</xdr:colOff>
      <xdr:row>30</xdr:row>
      <xdr:rowOff>9002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43</xdr:col>
      <xdr:colOff>691094</xdr:colOff>
      <xdr:row>19</xdr:row>
      <xdr:rowOff>15354</xdr:rowOff>
    </xdr:from>
    <xdr:to>
      <xdr:col>50</xdr:col>
      <xdr:colOff>46567</xdr:colOff>
      <xdr:row>30</xdr:row>
      <xdr:rowOff>15355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18"/>
  <sheetViews>
    <sheetView tabSelected="1" zoomScale="90" zoomScaleNormal="90" workbookViewId="0">
      <selection activeCell="AH43" sqref="AH43:AH48"/>
    </sheetView>
  </sheetViews>
  <sheetFormatPr defaultRowHeight="15" x14ac:dyDescent="0.25"/>
  <cols>
    <col min="1" max="1" width="15.7109375" customWidth="1"/>
    <col min="2" max="2" width="17.7109375" bestFit="1" customWidth="1"/>
    <col min="3" max="3" width="12.7109375" customWidth="1"/>
    <col min="4" max="4" width="16.85546875" hidden="1" customWidth="1"/>
    <col min="5" max="5" width="9.5703125" style="9" hidden="1" customWidth="1"/>
    <col min="6" max="6" width="1" style="9" hidden="1" customWidth="1"/>
    <col min="7" max="7" width="9.5703125" hidden="1" customWidth="1"/>
    <col min="8" max="8" width="9.5703125" style="9" hidden="1" customWidth="1"/>
    <col min="9" max="9" width="1" style="9" hidden="1" customWidth="1"/>
    <col min="10" max="10" width="9.5703125" hidden="1" customWidth="1"/>
    <col min="11" max="11" width="9.5703125" style="9" hidden="1" customWidth="1"/>
    <col min="12" max="12" width="1" style="9" hidden="1" customWidth="1"/>
    <col min="13" max="13" width="11.140625" hidden="1" customWidth="1"/>
    <col min="14" max="14" width="9.5703125" style="9" hidden="1" customWidth="1"/>
    <col min="15" max="15" width="1" style="9" hidden="1" customWidth="1"/>
    <col min="16" max="16" width="11.140625" hidden="1" customWidth="1"/>
    <col min="17" max="17" width="9.5703125" style="9" hidden="1" customWidth="1"/>
    <col min="18" max="18" width="1" style="9" hidden="1" customWidth="1"/>
    <col min="19" max="19" width="9.5703125" hidden="1" customWidth="1"/>
    <col min="20" max="20" width="11.140625" style="9" hidden="1" customWidth="1"/>
    <col min="21" max="21" width="1" style="9" hidden="1" customWidth="1"/>
    <col min="22" max="22" width="11.140625" hidden="1" customWidth="1"/>
    <col min="23" max="23" width="13.7109375" hidden="1" customWidth="1"/>
    <col min="24" max="27" width="11.140625" hidden="1" customWidth="1"/>
    <col min="28" max="28" width="9.42578125" style="30" hidden="1" customWidth="1"/>
    <col min="29" max="29" width="11.28515625" style="30" hidden="1" customWidth="1"/>
    <col min="30" max="32" width="11.140625" style="30" hidden="1" customWidth="1"/>
    <col min="33" max="33" width="9.42578125" style="30" hidden="1" customWidth="1"/>
    <col min="34" max="34" width="12.140625" style="30" customWidth="1"/>
    <col min="35" max="35" width="10.85546875" style="30" customWidth="1"/>
    <col min="36" max="36" width="9.42578125" style="30" bestFit="1" customWidth="1"/>
    <col min="37" max="38" width="10.42578125" style="30" customWidth="1"/>
    <col min="39" max="39" width="10.140625" style="30" customWidth="1"/>
    <col min="40" max="40" width="10.28515625" style="30" customWidth="1"/>
    <col min="41" max="41" width="9.42578125" style="30" bestFit="1" customWidth="1"/>
    <col min="42" max="43" width="9.5703125" style="30" bestFit="1" customWidth="1"/>
    <col min="44" max="51" width="11.140625" style="30" bestFit="1" customWidth="1"/>
    <col min="52" max="61" width="8.85546875" style="30"/>
  </cols>
  <sheetData>
    <row r="1" spans="1:62" ht="65.25" customHeight="1" x14ac:dyDescent="1.100000000000000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48"/>
      <c r="Z1" s="48"/>
      <c r="AA1" s="58" t="s">
        <v>22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0"/>
    </row>
    <row r="2" spans="1:62" s="9" customFormat="1" ht="23.25" x14ac:dyDescent="0.35">
      <c r="A2" s="28"/>
      <c r="B2" s="28"/>
      <c r="C2" s="61" t="str">
        <f>'Demand Input'!C8</f>
        <v>Narragansett Bay Commission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0"/>
      <c r="BE2" s="30"/>
      <c r="BF2" s="30"/>
      <c r="BG2" s="30"/>
      <c r="BH2" s="30"/>
      <c r="BI2" s="30"/>
      <c r="BJ2" s="30"/>
    </row>
    <row r="3" spans="1:62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0"/>
      <c r="BE3" s="30"/>
      <c r="BF3" s="30"/>
      <c r="BG3" s="30"/>
      <c r="BH3" s="30"/>
      <c r="BI3" s="30"/>
      <c r="BJ3" s="30"/>
    </row>
    <row r="4" spans="1:62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0"/>
      <c r="BE4" s="30"/>
      <c r="BF4" s="30"/>
      <c r="BG4" s="30"/>
      <c r="BH4" s="30"/>
      <c r="BI4" s="30"/>
      <c r="BJ4" s="30"/>
    </row>
    <row r="5" spans="1:6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0"/>
    </row>
    <row r="6" spans="1:6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0"/>
    </row>
    <row r="7" spans="1:6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0"/>
    </row>
    <row r="8" spans="1:6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0"/>
    </row>
    <row r="9" spans="1:6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0"/>
    </row>
    <row r="10" spans="1:6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0"/>
    </row>
    <row r="11" spans="1:6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0"/>
    </row>
    <row r="12" spans="1:6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0"/>
    </row>
    <row r="13" spans="1:6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0"/>
    </row>
    <row r="14" spans="1:6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0"/>
    </row>
    <row r="15" spans="1:6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0"/>
    </row>
    <row r="16" spans="1:6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5" x14ac:dyDescent="0.25">
      <c r="A31" s="28"/>
      <c r="B31" s="12" t="s">
        <v>23</v>
      </c>
      <c r="C31" s="10"/>
      <c r="D31" s="62" t="s">
        <v>8</v>
      </c>
      <c r="E31" s="62"/>
      <c r="F31" s="15"/>
      <c r="G31" s="62" t="s">
        <v>9</v>
      </c>
      <c r="H31" s="62"/>
      <c r="I31" s="15"/>
      <c r="J31" s="62" t="s">
        <v>10</v>
      </c>
      <c r="K31" s="62"/>
      <c r="L31" s="15"/>
      <c r="M31" s="62" t="s">
        <v>2</v>
      </c>
      <c r="N31" s="62"/>
      <c r="O31" s="15"/>
      <c r="P31" s="62" t="s">
        <v>11</v>
      </c>
      <c r="Q31" s="62"/>
      <c r="R31" s="15"/>
      <c r="S31" s="62" t="s">
        <v>12</v>
      </c>
      <c r="T31" s="62"/>
      <c r="U31" s="15"/>
      <c r="V31" s="62" t="s">
        <v>13</v>
      </c>
      <c r="W31" s="62"/>
      <c r="X31" s="62" t="s">
        <v>55</v>
      </c>
      <c r="Y31" s="62"/>
      <c r="Z31" s="62" t="s">
        <v>57</v>
      </c>
      <c r="AA31" s="62"/>
      <c r="AB31" s="62" t="s">
        <v>58</v>
      </c>
      <c r="AC31" s="62"/>
      <c r="AD31" s="62" t="s">
        <v>59</v>
      </c>
      <c r="AE31" s="62"/>
      <c r="AF31" s="59">
        <v>44197</v>
      </c>
      <c r="AG31" s="59"/>
      <c r="AH31" s="59">
        <v>44228</v>
      </c>
      <c r="AI31" s="59"/>
      <c r="AJ31" s="59">
        <v>44256</v>
      </c>
      <c r="AK31" s="59"/>
      <c r="AL31" s="59">
        <v>44287</v>
      </c>
      <c r="AM31" s="59"/>
      <c r="AN31" s="59">
        <v>44317</v>
      </c>
      <c r="AO31" s="59"/>
      <c r="AP31" s="59">
        <v>44348</v>
      </c>
      <c r="AQ31" s="59"/>
      <c r="AR31" s="59">
        <v>44378</v>
      </c>
      <c r="AS31" s="59"/>
      <c r="AT31" s="59">
        <v>44409</v>
      </c>
      <c r="AU31" s="59"/>
      <c r="AV31" s="59">
        <v>44440</v>
      </c>
      <c r="AW31" s="59"/>
      <c r="AX31" s="59">
        <v>44470</v>
      </c>
      <c r="AY31" s="59"/>
      <c r="AZ31" s="28"/>
      <c r="BA31" s="28"/>
      <c r="BB31" s="28"/>
      <c r="BC31" s="28"/>
    </row>
    <row r="32" spans="1:55" x14ac:dyDescent="0.25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521598.85564304458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14">
        <f>C76</f>
        <v>510296.30871391081</v>
      </c>
      <c r="AI32" s="13">
        <f>B76</f>
        <v>591912.62729658792</v>
      </c>
      <c r="AJ32" s="14">
        <f>C77</f>
        <v>521598.85564304458</v>
      </c>
      <c r="AK32" s="13">
        <f>B77</f>
        <v>545392.6902887139</v>
      </c>
      <c r="AL32" s="14">
        <f>C78</f>
        <v>552550.40419947496</v>
      </c>
      <c r="AM32" s="13">
        <f>B78</f>
        <v>533967.42257217842</v>
      </c>
      <c r="AN32" s="14">
        <f>C79</f>
        <v>561680.92749398958</v>
      </c>
      <c r="AO32" s="13">
        <f>B79</f>
        <v>591911.75328083988</v>
      </c>
      <c r="AP32" s="14">
        <f>C80</f>
        <v>588815.72766404203</v>
      </c>
      <c r="AQ32" s="13">
        <f>B80</f>
        <v>587861.26509186346</v>
      </c>
      <c r="AR32" s="14">
        <f>C81</f>
        <v>920418.72301837278</v>
      </c>
      <c r="AS32" s="13">
        <f>B81</f>
        <v>764849.56692913384</v>
      </c>
      <c r="AT32" s="14">
        <f>C82</f>
        <v>1034271.2414698163</v>
      </c>
      <c r="AU32" s="13">
        <f>B82</f>
        <v>637451.79002624669</v>
      </c>
      <c r="AV32" s="14">
        <f>C83</f>
        <v>795392.36482939636</v>
      </c>
      <c r="AW32" s="13">
        <f>B83</f>
        <v>715703.43307086616</v>
      </c>
      <c r="AX32" s="14">
        <f>C84</f>
        <v>913450.31758530182</v>
      </c>
      <c r="AY32" s="13">
        <f>B84</f>
        <v>802383.88188976375</v>
      </c>
      <c r="AZ32" s="28"/>
      <c r="BA32" s="28"/>
      <c r="BB32" s="28"/>
      <c r="BC32" s="28"/>
    </row>
    <row r="33" spans="1:61" x14ac:dyDescent="0.25">
      <c r="A33" s="28"/>
      <c r="B33" s="11" t="str">
        <f>A86</f>
        <v>Non-Residential Demand (Ccf)</v>
      </c>
      <c r="C33" s="10"/>
      <c r="D33" s="14">
        <f>C88</f>
        <v>472459.20283774368</v>
      </c>
      <c r="E33" s="13">
        <f>B88</f>
        <v>369131.68388434465</v>
      </c>
      <c r="G33" s="14">
        <f>C89</f>
        <v>394966.80226310133</v>
      </c>
      <c r="H33" s="13">
        <f>B89</f>
        <v>374117</v>
      </c>
      <c r="J33" s="14">
        <f>C90</f>
        <v>335781.44</v>
      </c>
      <c r="K33" s="13">
        <f>B90</f>
        <v>333800.48818965029</v>
      </c>
      <c r="M33" s="14">
        <f>C91</f>
        <v>452130.67000000004</v>
      </c>
      <c r="N33" s="13">
        <f>B91</f>
        <v>299245.56</v>
      </c>
      <c r="P33" s="14">
        <f>C92</f>
        <v>488107.52000000002</v>
      </c>
      <c r="Q33" s="13">
        <f>B92</f>
        <v>330441.18698707118</v>
      </c>
      <c r="S33" s="14">
        <f>C93</f>
        <v>390975.65</v>
      </c>
      <c r="T33" s="13">
        <f>B93</f>
        <v>394304.31583341857</v>
      </c>
      <c r="V33" s="14">
        <f>C94</f>
        <v>588468.22</v>
      </c>
      <c r="W33" s="13">
        <f>B94</f>
        <v>522963.47317457787</v>
      </c>
      <c r="X33" s="14">
        <f>C95</f>
        <v>398263</v>
      </c>
      <c r="Y33" s="13">
        <f>B95</f>
        <v>416886.62917591253</v>
      </c>
      <c r="Z33" s="14">
        <f>C96</f>
        <v>494775</v>
      </c>
      <c r="AA33" s="13">
        <f>B96</f>
        <v>379515</v>
      </c>
      <c r="AB33" s="14">
        <f>C97</f>
        <v>392357</v>
      </c>
      <c r="AC33" s="13">
        <f>B97</f>
        <v>434815</v>
      </c>
      <c r="AD33" s="14">
        <f>C98</f>
        <v>507022</v>
      </c>
      <c r="AE33" s="13">
        <f>B98</f>
        <v>342584.59396698955</v>
      </c>
      <c r="AF33" s="14">
        <f>C99</f>
        <v>400923.84918210417</v>
      </c>
      <c r="AG33" s="13">
        <f>B99</f>
        <v>322657.16013609688</v>
      </c>
      <c r="AH33" s="14">
        <f>C100</f>
        <v>369131.68388434465</v>
      </c>
      <c r="AI33" s="13">
        <f>B100</f>
        <v>354041</v>
      </c>
      <c r="AJ33" s="14">
        <f>C101</f>
        <v>374117</v>
      </c>
      <c r="AK33" s="13">
        <f>B101</f>
        <v>313343</v>
      </c>
      <c r="AL33" s="14">
        <f>C102</f>
        <v>333800.48818965029</v>
      </c>
      <c r="AM33" s="13">
        <f>B102</f>
        <v>329084.72175779555</v>
      </c>
      <c r="AN33" s="14">
        <f>C103</f>
        <v>299245.56</v>
      </c>
      <c r="AO33" s="13">
        <f>B103</f>
        <v>353085</v>
      </c>
      <c r="AP33" s="14">
        <f>C104</f>
        <v>330441.18698707118</v>
      </c>
      <c r="AQ33" s="13">
        <f>B104</f>
        <v>353141.44209072087</v>
      </c>
      <c r="AR33" s="14">
        <f>C105</f>
        <v>394304.31583341857</v>
      </c>
      <c r="AS33" s="13">
        <f>B105</f>
        <v>414577.11209905299</v>
      </c>
      <c r="AT33" s="14">
        <f>C106</f>
        <v>522963.47317457787</v>
      </c>
      <c r="AU33" s="13">
        <f>B106</f>
        <v>407774.9945435758</v>
      </c>
      <c r="AV33" s="14">
        <f>C107</f>
        <v>416886.62917591253</v>
      </c>
      <c r="AW33" s="13">
        <f>B107</f>
        <v>434192.44249497633</v>
      </c>
      <c r="AX33" s="14">
        <f>C108</f>
        <v>379515</v>
      </c>
      <c r="AY33" s="13">
        <f>B108</f>
        <v>477878.52565927163</v>
      </c>
      <c r="AZ33" s="28"/>
      <c r="BA33" s="28"/>
      <c r="BB33" s="28"/>
      <c r="BC33" s="28"/>
    </row>
    <row r="34" spans="1:61" x14ac:dyDescent="0.25">
      <c r="A34" s="28"/>
      <c r="B34" s="11" t="str">
        <f>A110</f>
        <v>Wholesale Demand (Ccf)</v>
      </c>
      <c r="C34" s="10"/>
      <c r="D34" s="14">
        <f>C112</f>
        <v>0</v>
      </c>
      <c r="E34" s="13">
        <f>B112</f>
        <v>0</v>
      </c>
      <c r="G34" s="14">
        <f>C113</f>
        <v>0</v>
      </c>
      <c r="H34" s="13">
        <f>B113</f>
        <v>0</v>
      </c>
      <c r="J34" s="14">
        <f>C114</f>
        <v>0</v>
      </c>
      <c r="K34" s="13">
        <f>B114</f>
        <v>0</v>
      </c>
      <c r="M34" s="14">
        <f>C115</f>
        <v>0</v>
      </c>
      <c r="N34" s="13">
        <f>B115</f>
        <v>0</v>
      </c>
      <c r="P34" s="14">
        <f>C116</f>
        <v>0</v>
      </c>
      <c r="Q34" s="13">
        <f>B116</f>
        <v>0</v>
      </c>
      <c r="S34" s="14">
        <f>C117</f>
        <v>0</v>
      </c>
      <c r="T34" s="13">
        <f>B117</f>
        <v>0</v>
      </c>
      <c r="V34" s="14">
        <f>C118</f>
        <v>0</v>
      </c>
      <c r="W34" s="13">
        <f>B118</f>
        <v>0</v>
      </c>
      <c r="X34" s="14">
        <f>C119</f>
        <v>0</v>
      </c>
      <c r="Y34" s="13">
        <f>B119</f>
        <v>0</v>
      </c>
      <c r="Z34" s="14">
        <f>C120</f>
        <v>0</v>
      </c>
      <c r="AA34" s="13">
        <f>B120</f>
        <v>0</v>
      </c>
      <c r="AB34" s="14">
        <f>E120</f>
        <v>0</v>
      </c>
      <c r="AC34" s="13">
        <f>D120</f>
        <v>0</v>
      </c>
      <c r="AD34" s="14">
        <f>G120</f>
        <v>0</v>
      </c>
      <c r="AE34" s="13">
        <f>F120</f>
        <v>0</v>
      </c>
      <c r="AF34" s="14">
        <f>I120</f>
        <v>0</v>
      </c>
      <c r="AG34" s="13">
        <f>H120</f>
        <v>0</v>
      </c>
      <c r="AH34" s="14">
        <f>K120</f>
        <v>0</v>
      </c>
      <c r="AI34" s="13">
        <f>J120</f>
        <v>0</v>
      </c>
      <c r="AJ34" s="14">
        <f>M120</f>
        <v>0</v>
      </c>
      <c r="AK34" s="13">
        <f>L120</f>
        <v>0</v>
      </c>
      <c r="AL34" s="14">
        <f>O120</f>
        <v>0</v>
      </c>
      <c r="AM34" s="13">
        <f>N120</f>
        <v>0</v>
      </c>
      <c r="AN34" s="14">
        <f>Q120</f>
        <v>0</v>
      </c>
      <c r="AO34" s="13">
        <f>P120</f>
        <v>0</v>
      </c>
      <c r="AP34" s="14">
        <f>S120</f>
        <v>0</v>
      </c>
      <c r="AQ34" s="13">
        <f>R120</f>
        <v>0</v>
      </c>
      <c r="AR34" s="14">
        <f>U120</f>
        <v>0</v>
      </c>
      <c r="AS34" s="13">
        <f>T120</f>
        <v>0</v>
      </c>
      <c r="AT34" s="14">
        <f>W120</f>
        <v>0</v>
      </c>
      <c r="AU34" s="13">
        <f>V120</f>
        <v>0</v>
      </c>
      <c r="AV34" s="14">
        <f>Y120</f>
        <v>0</v>
      </c>
      <c r="AW34" s="13">
        <f>X120</f>
        <v>0</v>
      </c>
      <c r="AX34" s="14">
        <f>AA120</f>
        <v>0</v>
      </c>
      <c r="AY34" s="13">
        <f>Z120</f>
        <v>0</v>
      </c>
      <c r="AZ34" s="28"/>
      <c r="BA34" s="28"/>
      <c r="BB34" s="28"/>
      <c r="BC34" s="28"/>
    </row>
    <row r="35" spans="1:61" x14ac:dyDescent="0.25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895715.85564304458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Y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ref="Z35:AI35" si="1">SUM(Z32:Z34)</f>
        <v>1302805.569553806</v>
      </c>
      <c r="AA35" s="13">
        <f t="shared" si="1"/>
        <v>1292965.3175853018</v>
      </c>
      <c r="AB35" s="14">
        <f t="shared" si="1"/>
        <v>929948.01574803144</v>
      </c>
      <c r="AC35" s="13">
        <f t="shared" si="1"/>
        <v>1231618.8503937009</v>
      </c>
      <c r="AD35" s="14">
        <f t="shared" si="1"/>
        <v>1275817.2047244094</v>
      </c>
      <c r="AE35" s="13">
        <f t="shared" si="1"/>
        <v>918283.58609297383</v>
      </c>
      <c r="AF35" s="14">
        <f t="shared" si="1"/>
        <v>1060283.7250351224</v>
      </c>
      <c r="AG35" s="13">
        <f t="shared" si="1"/>
        <v>897621.56696024386</v>
      </c>
      <c r="AH35" s="14">
        <f t="shared" si="1"/>
        <v>879427.9925982554</v>
      </c>
      <c r="AI35" s="13">
        <f t="shared" si="1"/>
        <v>945953.62729658792</v>
      </c>
      <c r="AJ35" s="14">
        <f t="shared" ref="AJ35:AK35" si="2">SUM(AJ32:AJ34)</f>
        <v>895715.85564304458</v>
      </c>
      <c r="AK35" s="13">
        <f t="shared" si="2"/>
        <v>858735.6902887139</v>
      </c>
      <c r="AL35" s="14">
        <f t="shared" ref="AL35:AM35" si="3">SUM(AL32:AL34)</f>
        <v>886350.89238912519</v>
      </c>
      <c r="AM35" s="13">
        <f t="shared" si="3"/>
        <v>863052.14432997396</v>
      </c>
      <c r="AN35" s="14">
        <f t="shared" ref="AN35:AO35" si="4">SUM(AN32:AN34)</f>
        <v>860926.48749398952</v>
      </c>
      <c r="AO35" s="13">
        <f t="shared" si="4"/>
        <v>944996.75328083988</v>
      </c>
      <c r="AP35" s="14">
        <f t="shared" ref="AP35:AQ35" si="5">SUM(AP32:AP34)</f>
        <v>919256.91465111321</v>
      </c>
      <c r="AQ35" s="13">
        <f t="shared" si="5"/>
        <v>941002.70718258433</v>
      </c>
      <c r="AR35" s="14">
        <f t="shared" ref="AR35:AS35" si="6">SUM(AR32:AR34)</f>
        <v>1314723.0388517913</v>
      </c>
      <c r="AS35" s="13">
        <f t="shared" si="6"/>
        <v>1179426.6790281869</v>
      </c>
      <c r="AT35" s="14">
        <f t="shared" ref="AT35:AU35" si="7">SUM(AT32:AT34)</f>
        <v>1557234.7146443941</v>
      </c>
      <c r="AU35" s="13">
        <f t="shared" si="7"/>
        <v>1045226.7845698225</v>
      </c>
      <c r="AV35" s="14">
        <f t="shared" ref="AV35:AW35" si="8">SUM(AV32:AV34)</f>
        <v>1212278.994005309</v>
      </c>
      <c r="AW35" s="13">
        <f t="shared" si="8"/>
        <v>1149895.8755658425</v>
      </c>
      <c r="AX35" s="14">
        <f t="shared" ref="AX35:AY35" si="9">SUM(AX32:AX34)</f>
        <v>1292965.3175853018</v>
      </c>
      <c r="AY35" s="13">
        <f t="shared" si="9"/>
        <v>1280262.4075490353</v>
      </c>
      <c r="AZ35" s="28"/>
      <c r="BA35" s="28"/>
      <c r="BB35" s="28"/>
      <c r="BC35" s="28"/>
    </row>
    <row r="36" spans="1:61" x14ac:dyDescent="0.25">
      <c r="A36" s="28"/>
      <c r="B36" s="11" t="s">
        <v>14</v>
      </c>
      <c r="C36" s="10"/>
      <c r="D36" s="60">
        <f>E35/D35-1</f>
        <v>-0.23321210000944159</v>
      </c>
      <c r="E36" s="60"/>
      <c r="F36" s="18"/>
      <c r="G36" s="60">
        <f>H35/G35-1</f>
        <v>-3.0103127331534307E-2</v>
      </c>
      <c r="H36" s="60"/>
      <c r="I36" s="18"/>
      <c r="J36" s="60">
        <f>K35/J35-1</f>
        <v>0.18660923554585973</v>
      </c>
      <c r="K36" s="60"/>
      <c r="L36" s="18"/>
      <c r="M36" s="60">
        <f>N35/M35-1</f>
        <v>-0.18833677097757562</v>
      </c>
      <c r="N36" s="60"/>
      <c r="O36" s="18"/>
      <c r="P36" s="60">
        <f>Q35/P35-1</f>
        <v>-0.37958097484126252</v>
      </c>
      <c r="Q36" s="60"/>
      <c r="R36" s="18"/>
      <c r="S36" s="60">
        <f>T35/S35-1</f>
        <v>0.45462091436683916</v>
      </c>
      <c r="T36" s="60"/>
      <c r="U36" s="18"/>
      <c r="V36" s="60">
        <f>W35/V35-1</f>
        <v>0.26606149808207924</v>
      </c>
      <c r="W36" s="60"/>
      <c r="X36" s="60">
        <f>Y35/X35-1</f>
        <v>-5.5128137741536354E-2</v>
      </c>
      <c r="Y36" s="60"/>
      <c r="Z36" s="60">
        <f>AA35/Z35-1</f>
        <v>-7.5531239645177939E-3</v>
      </c>
      <c r="AA36" s="60"/>
      <c r="AB36" s="60">
        <f>AC35/AB35-1</f>
        <v>0.32439537429735954</v>
      </c>
      <c r="AC36" s="60"/>
      <c r="AD36" s="60">
        <f>AE35/AD35-1</f>
        <v>-0.28023890672384122</v>
      </c>
      <c r="AE36" s="60"/>
      <c r="AF36" s="60">
        <f>AG35/AF35-1</f>
        <v>-0.15341380258335124</v>
      </c>
      <c r="AG36" s="60"/>
      <c r="AH36" s="60">
        <f>AI35/AH35-1</f>
        <v>7.5646483007419052E-2</v>
      </c>
      <c r="AI36" s="60"/>
      <c r="AJ36" s="60">
        <f>AK35/AJ35-1</f>
        <v>-4.128559868774706E-2</v>
      </c>
      <c r="AK36" s="60"/>
      <c r="AL36" s="60">
        <f>AM35/AL35-1</f>
        <v>-2.6286144978486248E-2</v>
      </c>
      <c r="AM36" s="60"/>
      <c r="AN36" s="60">
        <f>AO35/AN35-1</f>
        <v>9.7650922591038691E-2</v>
      </c>
      <c r="AO36" s="60"/>
      <c r="AP36" s="60">
        <f>AQ35/AP35-1</f>
        <v>2.3655837867397889E-2</v>
      </c>
      <c r="AQ36" s="60"/>
      <c r="AR36" s="60">
        <f>AS35/AR35-1</f>
        <v>-0.10290863993816135</v>
      </c>
      <c r="AS36" s="60"/>
      <c r="AT36" s="60">
        <f>AU35/AT35-1</f>
        <v>-0.32879303630955359</v>
      </c>
      <c r="AU36" s="60"/>
      <c r="AV36" s="60">
        <f>AW35/AV35-1</f>
        <v>-5.1459374243016276E-2</v>
      </c>
      <c r="AW36" s="60"/>
      <c r="AX36" s="60">
        <f>AY35/AX35-1</f>
        <v>-9.8246332391885849E-3</v>
      </c>
      <c r="AY36" s="60"/>
      <c r="AZ36" s="28"/>
      <c r="BA36" s="28"/>
      <c r="BB36" s="28"/>
      <c r="BC36" s="28"/>
    </row>
    <row r="37" spans="1:61" s="9" customFormat="1" ht="6" customHeight="1" x14ac:dyDescent="0.25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28"/>
      <c r="AZ37" s="28"/>
      <c r="BA37" s="28"/>
      <c r="BB37" s="28"/>
      <c r="BC37" s="28"/>
      <c r="BD37" s="30"/>
      <c r="BE37" s="30"/>
      <c r="BF37" s="30"/>
      <c r="BG37" s="30"/>
      <c r="BH37" s="30"/>
      <c r="BI37" s="30"/>
    </row>
    <row r="38" spans="1:6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6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61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0"/>
      <c r="BE40" s="30"/>
      <c r="BF40" s="30"/>
      <c r="BG40" s="30"/>
      <c r="BH40" s="30"/>
      <c r="BI40" s="30"/>
    </row>
    <row r="41" spans="1:61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0"/>
      <c r="BE41" s="30"/>
      <c r="BF41" s="30"/>
      <c r="BG41" s="30"/>
      <c r="BH41" s="30"/>
      <c r="BI41" s="30"/>
    </row>
    <row r="42" spans="1:61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0"/>
      <c r="BE42" s="30"/>
      <c r="BF42" s="30"/>
      <c r="BG42" s="30"/>
      <c r="BH42" s="30"/>
      <c r="BI42" s="30"/>
    </row>
    <row r="43" spans="1:61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0"/>
      <c r="BE43" s="30"/>
      <c r="BF43" s="30"/>
      <c r="BG43" s="30"/>
      <c r="BH43" s="30"/>
      <c r="BI43" s="30"/>
    </row>
    <row r="44" spans="1:61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0"/>
      <c r="BE44" s="30"/>
      <c r="BF44" s="30"/>
      <c r="BG44" s="30"/>
      <c r="BH44" s="30"/>
      <c r="BI44" s="30"/>
    </row>
    <row r="45" spans="1:61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0"/>
      <c r="BE45" s="30"/>
      <c r="BF45" s="30"/>
      <c r="BG45" s="30"/>
      <c r="BH45" s="30"/>
      <c r="BI45" s="30"/>
    </row>
    <row r="46" spans="1:61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0"/>
      <c r="BE46" s="30"/>
      <c r="BF46" s="30"/>
      <c r="BG46" s="30"/>
      <c r="BH46" s="30"/>
      <c r="BI46" s="30"/>
    </row>
    <row r="47" spans="1:61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0"/>
      <c r="BE47" s="30"/>
      <c r="BF47" s="30"/>
      <c r="BG47" s="30"/>
      <c r="BH47" s="30"/>
      <c r="BI47" s="30"/>
    </row>
    <row r="48" spans="1:61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0"/>
      <c r="BE48" s="30"/>
      <c r="BF48" s="30"/>
      <c r="BG48" s="30"/>
      <c r="BH48" s="30"/>
      <c r="BI48" s="30"/>
    </row>
    <row r="49" spans="1:61" s="9" customFormat="1" x14ac:dyDescent="0.25"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</row>
    <row r="50" spans="1:61" s="9" customFormat="1" x14ac:dyDescent="0.25">
      <c r="A50" s="63" t="s">
        <v>24</v>
      </c>
      <c r="B50" s="63"/>
      <c r="C50" s="63"/>
      <c r="D50" s="63"/>
      <c r="E50" s="63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</row>
    <row r="51" spans="1:61" s="9" customFormat="1" x14ac:dyDescent="0.25">
      <c r="A51" s="23"/>
      <c r="B51" s="23"/>
      <c r="C51" s="23"/>
      <c r="D51" s="23"/>
      <c r="E51" s="23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1:61" x14ac:dyDescent="0.25">
      <c r="A52" s="7" t="str">
        <f>"Water Produced ("&amp;'Demand Input'!$C$10&amp;")"</f>
        <v>Water Produced (MG)</v>
      </c>
    </row>
    <row r="53" spans="1:6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25">
      <c r="A54" s="1" t="s">
        <v>8</v>
      </c>
      <c r="B54" s="22">
        <f>'Demand Input'!F45</f>
        <v>0</v>
      </c>
      <c r="C54" s="22">
        <f>'Demand Input'!D45</f>
        <v>0</v>
      </c>
      <c r="D54" s="5" t="e">
        <f t="shared" ref="D54:D60" si="10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25">
      <c r="A55" s="1" t="s">
        <v>9</v>
      </c>
      <c r="B55" s="22">
        <f>'Demand Input'!F46</f>
        <v>0</v>
      </c>
      <c r="C55" s="22">
        <f>'Demand Input'!D46</f>
        <v>0</v>
      </c>
      <c r="D55" s="5" t="e">
        <f t="shared" si="10"/>
        <v>#DIV/0!</v>
      </c>
      <c r="E55" s="5"/>
      <c r="F55" s="5"/>
      <c r="I55" s="5"/>
      <c r="L55" s="5"/>
      <c r="O55" s="5"/>
      <c r="R55" s="5"/>
      <c r="U55" s="5"/>
    </row>
    <row r="56" spans="1:61" x14ac:dyDescent="0.25">
      <c r="A56" s="1" t="s">
        <v>10</v>
      </c>
      <c r="B56" s="22">
        <f>'Demand Input'!F47</f>
        <v>0</v>
      </c>
      <c r="C56" s="22">
        <f>'Demand Input'!D47</f>
        <v>0</v>
      </c>
      <c r="D56" s="5" t="e">
        <f t="shared" si="10"/>
        <v>#DIV/0!</v>
      </c>
      <c r="E56" s="5"/>
      <c r="F56" s="5"/>
      <c r="I56" s="5"/>
      <c r="L56" s="5"/>
      <c r="O56" s="5"/>
      <c r="R56" s="5"/>
      <c r="U56" s="5"/>
    </row>
    <row r="57" spans="1:61" x14ac:dyDescent="0.25">
      <c r="A57" s="1" t="s">
        <v>2</v>
      </c>
      <c r="B57" s="22">
        <f>'Demand Input'!F48</f>
        <v>0</v>
      </c>
      <c r="C57" s="22">
        <f>'Demand Input'!D48</f>
        <v>0</v>
      </c>
      <c r="D57" s="5" t="e">
        <f t="shared" si="10"/>
        <v>#DIV/0!</v>
      </c>
      <c r="E57" s="5"/>
      <c r="F57" s="5"/>
      <c r="I57" s="5"/>
      <c r="L57" s="5"/>
      <c r="O57" s="5"/>
      <c r="R57" s="5"/>
      <c r="U57" s="5"/>
    </row>
    <row r="58" spans="1:61" x14ac:dyDescent="0.25">
      <c r="A58" s="1" t="s">
        <v>11</v>
      </c>
      <c r="B58" s="22">
        <f>'Demand Input'!F49</f>
        <v>0</v>
      </c>
      <c r="C58" s="22">
        <f>'Demand Input'!D49</f>
        <v>0</v>
      </c>
      <c r="D58" s="5" t="e">
        <f t="shared" si="10"/>
        <v>#DIV/0!</v>
      </c>
      <c r="E58" s="5"/>
      <c r="F58" s="5"/>
      <c r="I58" s="5"/>
      <c r="L58" s="5"/>
      <c r="O58" s="5"/>
      <c r="R58" s="5"/>
      <c r="U58" s="5"/>
    </row>
    <row r="59" spans="1:61" x14ac:dyDescent="0.25">
      <c r="A59" s="1" t="s">
        <v>12</v>
      </c>
      <c r="B59" s="22">
        <f>'Demand Input'!F50</f>
        <v>0</v>
      </c>
      <c r="C59" s="22">
        <f>'Demand Input'!D50</f>
        <v>0</v>
      </c>
      <c r="D59" s="5" t="e">
        <f t="shared" si="10"/>
        <v>#DIV/0!</v>
      </c>
      <c r="E59" s="5"/>
      <c r="F59" s="5"/>
      <c r="I59" s="5"/>
      <c r="L59" s="5"/>
      <c r="O59" s="5"/>
      <c r="R59" s="5"/>
      <c r="U59" s="5"/>
    </row>
    <row r="60" spans="1:61" x14ac:dyDescent="0.25">
      <c r="A60" s="1" t="s">
        <v>13</v>
      </c>
      <c r="B60" s="22">
        <f>'Demand Input'!F51</f>
        <v>0</v>
      </c>
      <c r="C60" s="22">
        <f>'Demand Input'!D51</f>
        <v>0</v>
      </c>
      <c r="D60" s="5" t="e">
        <f t="shared" si="10"/>
        <v>#DIV/0!</v>
      </c>
      <c r="E60" s="5"/>
      <c r="F60" s="5"/>
      <c r="I60" s="5"/>
      <c r="L60" s="5"/>
      <c r="O60" s="5"/>
      <c r="R60" s="5"/>
      <c r="U60" s="5"/>
    </row>
    <row r="62" spans="1:61" x14ac:dyDescent="0.25">
      <c r="A62" s="7" t="str">
        <f>"Residential Demand ("&amp;'Demand Input'!$C$9&amp;")"</f>
        <v>Residential Demand (Ccf)</v>
      </c>
    </row>
    <row r="63" spans="1:61" x14ac:dyDescent="0.25">
      <c r="A63" s="2" t="s">
        <v>3</v>
      </c>
      <c r="B63" s="3" t="s">
        <v>0</v>
      </c>
      <c r="C63" s="3" t="s">
        <v>1</v>
      </c>
    </row>
    <row r="64" spans="1:61" x14ac:dyDescent="0.25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25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11">B65/C65</f>
        <v>0.98684904344928925</v>
      </c>
      <c r="E65" s="4"/>
      <c r="F65" s="4"/>
      <c r="I65" s="4"/>
      <c r="L65" s="4"/>
      <c r="O65" s="4"/>
      <c r="R65" s="4"/>
      <c r="U65" s="4"/>
    </row>
    <row r="66" spans="1:61" x14ac:dyDescent="0.25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11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25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11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25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11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25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11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25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11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25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11"/>
        <v>0.89900657211411827</v>
      </c>
    </row>
    <row r="72" spans="1:61" s="9" customFormat="1" x14ac:dyDescent="0.25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11"/>
        <v>1.1304650492242003</v>
      </c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</row>
    <row r="73" spans="1:61" s="9" customFormat="1" x14ac:dyDescent="0.25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11"/>
        <v>1.4821747891098727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</row>
    <row r="74" spans="1:61" s="9" customFormat="1" x14ac:dyDescent="0.25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11"/>
        <v>0.74883270419507308</v>
      </c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</row>
    <row r="75" spans="1:61" s="9" customFormat="1" x14ac:dyDescent="0.25">
      <c r="A75" s="57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11"/>
        <v>0.87200393575710333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</row>
    <row r="76" spans="1:61" s="9" customFormat="1" x14ac:dyDescent="0.25">
      <c r="A76" s="57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11"/>
        <v>1.1599390730228345</v>
      </c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1:61" s="9" customFormat="1" x14ac:dyDescent="0.25">
      <c r="A77" s="57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11"/>
        <v>1.0456171143556967</v>
      </c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1:61" s="9" customFormat="1" x14ac:dyDescent="0.25">
      <c r="A78" s="57">
        <v>44287</v>
      </c>
      <c r="B78" s="6">
        <f>'Demand Input'!F32</f>
        <v>533967.42257217842</v>
      </c>
      <c r="C78" s="6">
        <f>'Demand Input'!B32</f>
        <v>552550.40419947496</v>
      </c>
      <c r="D78" s="4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</row>
    <row r="79" spans="1:61" s="9" customFormat="1" x14ac:dyDescent="0.25">
      <c r="A79" s="57">
        <v>44317</v>
      </c>
      <c r="B79" s="6">
        <f>'Demand Input'!F33</f>
        <v>591911.75328083988</v>
      </c>
      <c r="C79" s="6">
        <f>'Demand Input'!B33</f>
        <v>561680.92749398958</v>
      </c>
      <c r="D79" s="4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1:61" s="9" customFormat="1" x14ac:dyDescent="0.25">
      <c r="A80" s="57">
        <v>44348</v>
      </c>
      <c r="B80" s="6">
        <f>'Demand Input'!F34</f>
        <v>587861.26509186346</v>
      </c>
      <c r="C80" s="6">
        <f>'Demand Input'!B34</f>
        <v>588815.72766404203</v>
      </c>
      <c r="D80" s="4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1:61" s="9" customFormat="1" x14ac:dyDescent="0.25">
      <c r="A81" s="57">
        <v>44378</v>
      </c>
      <c r="B81" s="6">
        <f>'Demand Input'!F35</f>
        <v>764849.56692913384</v>
      </c>
      <c r="C81" s="6">
        <f>'Demand Input'!B35</f>
        <v>920418.72301837278</v>
      </c>
      <c r="D81" s="4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1:61" s="9" customFormat="1" x14ac:dyDescent="0.25">
      <c r="A82" s="57">
        <v>44409</v>
      </c>
      <c r="B82" s="6">
        <f>'Demand Input'!F36</f>
        <v>637451.79002624669</v>
      </c>
      <c r="C82" s="6">
        <f>'Demand Input'!B36</f>
        <v>1034271.2414698163</v>
      </c>
      <c r="D82" s="4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3" spans="1:61" s="9" customFormat="1" x14ac:dyDescent="0.25">
      <c r="A83" s="57">
        <v>44440</v>
      </c>
      <c r="B83" s="6">
        <f>'Demand Input'!F37</f>
        <v>715703.43307086616</v>
      </c>
      <c r="C83" s="6">
        <f>'Demand Input'!B37</f>
        <v>795392.36482939636</v>
      </c>
      <c r="D83" s="4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</row>
    <row r="84" spans="1:61" s="9" customFormat="1" x14ac:dyDescent="0.25">
      <c r="A84" s="57">
        <v>44470</v>
      </c>
      <c r="B84" s="6">
        <f>'Demand Input'!F38</f>
        <v>802383.88188976375</v>
      </c>
      <c r="C84" s="6">
        <f>'Demand Input'!B38</f>
        <v>913450.31758530182</v>
      </c>
      <c r="D84" s="4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</row>
    <row r="86" spans="1:61" x14ac:dyDescent="0.25">
      <c r="A86" s="7" t="str">
        <f>"Non-Residential Demand ("&amp;'Demand Input'!$C$9&amp;")"</f>
        <v>Non-Residential Demand (Ccf)</v>
      </c>
    </row>
    <row r="87" spans="1:61" x14ac:dyDescent="0.25">
      <c r="A87" s="2" t="s">
        <v>3</v>
      </c>
      <c r="B87" s="3" t="s">
        <v>0</v>
      </c>
      <c r="C87" s="3" t="s">
        <v>1</v>
      </c>
    </row>
    <row r="88" spans="1:61" x14ac:dyDescent="0.25">
      <c r="A88" s="1" t="s">
        <v>8</v>
      </c>
      <c r="B88" s="6">
        <f>'Demand Input'!G18</f>
        <v>369131.68388434465</v>
      </c>
      <c r="C88" s="6">
        <f>'Demand Input'!C18</f>
        <v>472459.20283774368</v>
      </c>
      <c r="D88" s="4">
        <f>B88/C88</f>
        <v>0.78129853682015227</v>
      </c>
      <c r="E88" s="4"/>
      <c r="F88" s="4"/>
      <c r="I88" s="4"/>
      <c r="L88" s="4"/>
      <c r="O88" s="4"/>
      <c r="R88" s="4"/>
      <c r="U88" s="4"/>
    </row>
    <row r="89" spans="1:61" x14ac:dyDescent="0.25">
      <c r="A89" s="1" t="s">
        <v>9</v>
      </c>
      <c r="B89" s="6">
        <f>'Demand Input'!G19</f>
        <v>374117</v>
      </c>
      <c r="C89" s="6">
        <f>'Demand Input'!C19</f>
        <v>394966.80226310133</v>
      </c>
      <c r="D89" s="4">
        <f t="shared" ref="D89:D101" si="12">B89/C89</f>
        <v>0.9472112538480828</v>
      </c>
      <c r="E89" s="4"/>
      <c r="F89" s="4"/>
      <c r="I89" s="4"/>
      <c r="L89" s="4"/>
      <c r="O89" s="4"/>
      <c r="R89" s="4"/>
      <c r="U89" s="4"/>
    </row>
    <row r="90" spans="1:61" x14ac:dyDescent="0.25">
      <c r="A90" s="1" t="s">
        <v>10</v>
      </c>
      <c r="B90" s="6">
        <f>'Demand Input'!G20</f>
        <v>333800.48818965029</v>
      </c>
      <c r="C90" s="6">
        <f>'Demand Input'!C20</f>
        <v>335781.44</v>
      </c>
      <c r="D90" s="4">
        <f t="shared" si="12"/>
        <v>0.9941004725861271</v>
      </c>
      <c r="E90" s="4"/>
      <c r="F90" s="4"/>
      <c r="I90" s="4"/>
      <c r="L90" s="4"/>
      <c r="O90" s="4"/>
      <c r="R90" s="4"/>
      <c r="U90" s="4"/>
    </row>
    <row r="91" spans="1:61" x14ac:dyDescent="0.25">
      <c r="A91" s="1" t="s">
        <v>2</v>
      </c>
      <c r="B91" s="6">
        <f>'Demand Input'!G21</f>
        <v>299245.56</v>
      </c>
      <c r="C91" s="6">
        <f>'Demand Input'!C21</f>
        <v>452130.67000000004</v>
      </c>
      <c r="D91" s="4">
        <f t="shared" si="12"/>
        <v>0.66185636112675117</v>
      </c>
      <c r="E91" s="4"/>
      <c r="F91" s="4"/>
      <c r="I91" s="4"/>
      <c r="L91" s="4"/>
      <c r="O91" s="4"/>
      <c r="R91" s="4"/>
      <c r="U91" s="4"/>
    </row>
    <row r="92" spans="1:61" x14ac:dyDescent="0.25">
      <c r="A92" s="1" t="s">
        <v>11</v>
      </c>
      <c r="B92" s="6">
        <f>'Demand Input'!G22</f>
        <v>330441.18698707118</v>
      </c>
      <c r="C92" s="6">
        <f>'Demand Input'!C22</f>
        <v>488107.52000000002</v>
      </c>
      <c r="D92" s="4">
        <f t="shared" si="12"/>
        <v>0.67698442135673542</v>
      </c>
      <c r="E92" s="4"/>
      <c r="F92" s="4"/>
      <c r="I92" s="4"/>
      <c r="L92" s="4"/>
      <c r="O92" s="4"/>
      <c r="R92" s="4"/>
      <c r="U92" s="4"/>
    </row>
    <row r="93" spans="1:61" x14ac:dyDescent="0.25">
      <c r="A93" s="1" t="s">
        <v>12</v>
      </c>
      <c r="B93" s="6">
        <f>'Demand Input'!G23</f>
        <v>394304.31583341857</v>
      </c>
      <c r="C93" s="6">
        <f>'Demand Input'!C23</f>
        <v>390975.65</v>
      </c>
      <c r="D93" s="4">
        <f t="shared" si="12"/>
        <v>1.0085137420538044</v>
      </c>
      <c r="E93" s="4"/>
      <c r="F93" s="4"/>
      <c r="I93" s="4"/>
      <c r="L93" s="4"/>
      <c r="O93" s="4"/>
      <c r="R93" s="4"/>
      <c r="U93" s="4"/>
    </row>
    <row r="94" spans="1:61" x14ac:dyDescent="0.25">
      <c r="A94" s="1" t="s">
        <v>13</v>
      </c>
      <c r="B94" s="6">
        <f>'Demand Input'!G24</f>
        <v>522963.47317457787</v>
      </c>
      <c r="C94" s="6">
        <f>'Demand Input'!C24</f>
        <v>588468.22</v>
      </c>
      <c r="D94" s="4">
        <f t="shared" si="12"/>
        <v>0.88868600784351259</v>
      </c>
      <c r="E94" s="4"/>
      <c r="F94" s="4"/>
      <c r="I94" s="4"/>
      <c r="L94" s="4"/>
      <c r="O94" s="4"/>
      <c r="R94" s="4"/>
      <c r="U94" s="4"/>
    </row>
    <row r="95" spans="1:61" x14ac:dyDescent="0.25">
      <c r="A95" s="1" t="s">
        <v>55</v>
      </c>
      <c r="B95" s="6">
        <f>'Demand Input'!G25</f>
        <v>416886.62917591253</v>
      </c>
      <c r="C95" s="6">
        <f>'Demand Input'!C25</f>
        <v>398263</v>
      </c>
      <c r="D95" s="4">
        <f t="shared" si="12"/>
        <v>1.0467621375219704</v>
      </c>
    </row>
    <row r="96" spans="1:61" s="9" customFormat="1" x14ac:dyDescent="0.25">
      <c r="A96" s="1" t="s">
        <v>57</v>
      </c>
      <c r="B96" s="6">
        <f>'Demand Input'!G26</f>
        <v>379515</v>
      </c>
      <c r="C96" s="6">
        <f>'Demand Input'!C26</f>
        <v>494775</v>
      </c>
      <c r="D96" s="4">
        <f t="shared" si="12"/>
        <v>0.76704562680006061</v>
      </c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</row>
    <row r="97" spans="1:61" s="9" customFormat="1" x14ac:dyDescent="0.25">
      <c r="A97" s="1" t="s">
        <v>58</v>
      </c>
      <c r="B97" s="6">
        <f>'Demand Input'!G27</f>
        <v>434815</v>
      </c>
      <c r="C97" s="6">
        <f>'Demand Input'!C27</f>
        <v>392357</v>
      </c>
      <c r="D97" s="4">
        <f t="shared" si="12"/>
        <v>1.1082126736619966</v>
      </c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</row>
    <row r="98" spans="1:61" s="9" customFormat="1" x14ac:dyDescent="0.25">
      <c r="A98" s="1" t="s">
        <v>59</v>
      </c>
      <c r="B98" s="6">
        <f>'Demand Input'!G28</f>
        <v>342584.59396698955</v>
      </c>
      <c r="C98" s="6">
        <f>'Demand Input'!C28</f>
        <v>507022</v>
      </c>
      <c r="D98" s="4">
        <f t="shared" si="12"/>
        <v>0.67567993887245437</v>
      </c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</row>
    <row r="99" spans="1:61" s="9" customFormat="1" x14ac:dyDescent="0.25">
      <c r="A99" s="57">
        <v>44197</v>
      </c>
      <c r="B99" s="6">
        <f>'Demand Input'!G29</f>
        <v>322657.16013609688</v>
      </c>
      <c r="C99" s="6">
        <f>'Demand Input'!C29</f>
        <v>400923.84918210417</v>
      </c>
      <c r="D99" s="4">
        <f t="shared" si="12"/>
        <v>0.80478415238785739</v>
      </c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</row>
    <row r="100" spans="1:61" s="9" customFormat="1" x14ac:dyDescent="0.25">
      <c r="A100" s="57">
        <v>44228</v>
      </c>
      <c r="B100" s="6">
        <f>'Demand Input'!G30</f>
        <v>354041</v>
      </c>
      <c r="C100" s="6">
        <f>'Demand Input'!C30</f>
        <v>369131.68388434465</v>
      </c>
      <c r="D100" s="4">
        <f t="shared" si="12"/>
        <v>0.95911842699183525</v>
      </c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</row>
    <row r="101" spans="1:61" s="9" customFormat="1" x14ac:dyDescent="0.25">
      <c r="A101" s="57">
        <v>44256</v>
      </c>
      <c r="B101" s="6">
        <f>'Demand Input'!G31</f>
        <v>313343</v>
      </c>
      <c r="C101" s="6">
        <f>'Demand Input'!C31</f>
        <v>374117</v>
      </c>
      <c r="D101" s="4">
        <f t="shared" si="12"/>
        <v>0.83755349262396528</v>
      </c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</row>
    <row r="102" spans="1:61" s="9" customFormat="1" x14ac:dyDescent="0.25">
      <c r="A102" s="57">
        <v>44287</v>
      </c>
      <c r="B102" s="6">
        <f>'Demand Input'!G32</f>
        <v>329084.72175779555</v>
      </c>
      <c r="C102" s="6">
        <f>'Demand Input'!C32</f>
        <v>333800.48818965029</v>
      </c>
      <c r="D102" s="4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</row>
    <row r="103" spans="1:61" s="9" customFormat="1" x14ac:dyDescent="0.25">
      <c r="A103" s="57">
        <v>44317</v>
      </c>
      <c r="B103" s="6">
        <f>'Demand Input'!G33</f>
        <v>353085</v>
      </c>
      <c r="C103" s="6">
        <f>'Demand Input'!C33</f>
        <v>299245.56</v>
      </c>
      <c r="D103" s="4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</row>
    <row r="104" spans="1:61" s="9" customFormat="1" x14ac:dyDescent="0.25">
      <c r="A104" s="57">
        <v>44348</v>
      </c>
      <c r="B104" s="6">
        <f>'Demand Input'!G34</f>
        <v>353141.44209072087</v>
      </c>
      <c r="C104" s="6">
        <f>'Demand Input'!C34</f>
        <v>330441.18698707118</v>
      </c>
      <c r="D104" s="4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</row>
    <row r="105" spans="1:61" s="9" customFormat="1" x14ac:dyDescent="0.25">
      <c r="A105" s="57">
        <v>44378</v>
      </c>
      <c r="B105" s="6">
        <f>'Demand Input'!G35</f>
        <v>414577.11209905299</v>
      </c>
      <c r="C105" s="6">
        <f>'Demand Input'!C35</f>
        <v>394304.31583341857</v>
      </c>
      <c r="D105" s="4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</row>
    <row r="106" spans="1:61" s="9" customFormat="1" x14ac:dyDescent="0.25">
      <c r="A106" s="57">
        <v>44409</v>
      </c>
      <c r="B106" s="6">
        <f>'Demand Input'!G36</f>
        <v>407774.9945435758</v>
      </c>
      <c r="C106" s="6">
        <f>'Demand Input'!C36</f>
        <v>522963.47317457787</v>
      </c>
      <c r="D106" s="4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</row>
    <row r="107" spans="1:61" s="9" customFormat="1" x14ac:dyDescent="0.25">
      <c r="A107" s="57">
        <v>44440</v>
      </c>
      <c r="B107" s="6">
        <f>'Demand Input'!G37</f>
        <v>434192.44249497633</v>
      </c>
      <c r="C107" s="6">
        <f>'Demand Input'!C37</f>
        <v>416886.62917591253</v>
      </c>
      <c r="D107" s="4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</row>
    <row r="108" spans="1:61" s="9" customFormat="1" x14ac:dyDescent="0.25">
      <c r="A108" s="57">
        <v>44470</v>
      </c>
      <c r="B108" s="6">
        <f>'Demand Input'!G38</f>
        <v>477878.52565927163</v>
      </c>
      <c r="C108" s="6">
        <f>'Demand Input'!C38</f>
        <v>379515</v>
      </c>
      <c r="D108" s="4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</row>
    <row r="110" spans="1:61" x14ac:dyDescent="0.25">
      <c r="A110" s="7" t="str">
        <f>"Wholesale Demand ("&amp;'Demand Input'!$C$9&amp;")"</f>
        <v>Wholesale Demand (Ccf)</v>
      </c>
    </row>
    <row r="111" spans="1:61" x14ac:dyDescent="0.25">
      <c r="A111" s="2" t="s">
        <v>3</v>
      </c>
      <c r="B111" s="3" t="s">
        <v>0</v>
      </c>
      <c r="C111" s="3" t="s">
        <v>1</v>
      </c>
    </row>
    <row r="112" spans="1:61" x14ac:dyDescent="0.25">
      <c r="A112" s="1" t="s">
        <v>8</v>
      </c>
      <c r="B112" s="6">
        <f>'Demand Input'!H18</f>
        <v>0</v>
      </c>
      <c r="C112" s="6">
        <f>'Demand Input'!D18</f>
        <v>0</v>
      </c>
      <c r="D112" s="4" t="e">
        <f>B112/C112</f>
        <v>#DIV/0!</v>
      </c>
      <c r="E112" s="4"/>
      <c r="F112" s="4"/>
      <c r="I112" s="4"/>
      <c r="L112" s="4"/>
      <c r="O112" s="4"/>
      <c r="R112" s="4"/>
      <c r="U112" s="4"/>
    </row>
    <row r="113" spans="1:21" x14ac:dyDescent="0.25">
      <c r="A113" s="1" t="s">
        <v>9</v>
      </c>
      <c r="B113" s="6">
        <f>'Demand Input'!H19</f>
        <v>0</v>
      </c>
      <c r="C113" s="6">
        <f>'Demand Input'!D19</f>
        <v>0</v>
      </c>
      <c r="D113" s="4" t="e">
        <f t="shared" ref="D113:D118" si="13">B113/C113</f>
        <v>#DIV/0!</v>
      </c>
      <c r="E113" s="4"/>
      <c r="F113" s="4"/>
      <c r="I113" s="4"/>
      <c r="L113" s="4"/>
      <c r="O113" s="4"/>
      <c r="R113" s="4"/>
      <c r="U113" s="4"/>
    </row>
    <row r="114" spans="1:21" x14ac:dyDescent="0.25">
      <c r="A114" s="1" t="s">
        <v>10</v>
      </c>
      <c r="B114" s="6">
        <f>'Demand Input'!H20</f>
        <v>0</v>
      </c>
      <c r="C114" s="6">
        <f>'Demand Input'!D20</f>
        <v>0</v>
      </c>
      <c r="D114" s="4" t="e">
        <f t="shared" si="13"/>
        <v>#DIV/0!</v>
      </c>
      <c r="E114" s="4"/>
      <c r="F114" s="4"/>
      <c r="I114" s="4"/>
      <c r="L114" s="4"/>
      <c r="O114" s="4"/>
      <c r="R114" s="4"/>
      <c r="U114" s="4"/>
    </row>
    <row r="115" spans="1:21" x14ac:dyDescent="0.25">
      <c r="A115" s="1" t="s">
        <v>2</v>
      </c>
      <c r="B115" s="6">
        <f>'Demand Input'!H21</f>
        <v>0</v>
      </c>
      <c r="C115" s="6">
        <f>'Demand Input'!D21</f>
        <v>0</v>
      </c>
      <c r="D115" s="4" t="e">
        <f t="shared" si="13"/>
        <v>#DIV/0!</v>
      </c>
      <c r="E115" s="4"/>
      <c r="F115" s="4"/>
      <c r="I115" s="4"/>
      <c r="L115" s="4"/>
      <c r="O115" s="4"/>
      <c r="R115" s="4"/>
      <c r="U115" s="4"/>
    </row>
    <row r="116" spans="1:21" x14ac:dyDescent="0.25">
      <c r="A116" s="1" t="s">
        <v>11</v>
      </c>
      <c r="B116" s="6">
        <f>'Demand Input'!H22</f>
        <v>0</v>
      </c>
      <c r="C116" s="6">
        <f>'Demand Input'!D22</f>
        <v>0</v>
      </c>
      <c r="D116" s="4" t="e">
        <f t="shared" si="13"/>
        <v>#DIV/0!</v>
      </c>
      <c r="E116" s="4"/>
      <c r="F116" s="4"/>
      <c r="I116" s="4"/>
      <c r="L116" s="4"/>
      <c r="O116" s="4"/>
      <c r="R116" s="4"/>
      <c r="U116" s="4"/>
    </row>
    <row r="117" spans="1:21" x14ac:dyDescent="0.25">
      <c r="A117" s="1" t="s">
        <v>12</v>
      </c>
      <c r="B117" s="6">
        <f>'Demand Input'!H23</f>
        <v>0</v>
      </c>
      <c r="C117" s="6">
        <f>'Demand Input'!D23</f>
        <v>0</v>
      </c>
      <c r="D117" s="4" t="e">
        <f t="shared" si="13"/>
        <v>#DIV/0!</v>
      </c>
      <c r="E117" s="4"/>
      <c r="F117" s="4"/>
      <c r="I117" s="4"/>
      <c r="L117" s="4"/>
      <c r="O117" s="4"/>
      <c r="R117" s="4"/>
      <c r="U117" s="4"/>
    </row>
    <row r="118" spans="1:21" x14ac:dyDescent="0.25">
      <c r="A118" s="1" t="s">
        <v>13</v>
      </c>
      <c r="B118" s="6">
        <f>'Demand Input'!H24</f>
        <v>0</v>
      </c>
      <c r="C118" s="6">
        <f>'Demand Input'!D24</f>
        <v>0</v>
      </c>
      <c r="D118" s="4" t="e">
        <f t="shared" si="13"/>
        <v>#DIV/0!</v>
      </c>
      <c r="E118" s="4"/>
      <c r="F118" s="4"/>
      <c r="I118" s="4"/>
      <c r="L118" s="4"/>
      <c r="O118" s="4"/>
      <c r="R118" s="4"/>
      <c r="U118" s="4"/>
    </row>
  </sheetData>
  <mergeCells count="44">
    <mergeCell ref="AX31:AY31"/>
    <mergeCell ref="AX36:AY36"/>
    <mergeCell ref="AT31:AU31"/>
    <mergeCell ref="AT36:AU36"/>
    <mergeCell ref="AF31:AG31"/>
    <mergeCell ref="AF36:AG36"/>
    <mergeCell ref="AD31:AE31"/>
    <mergeCell ref="AL31:AM31"/>
    <mergeCell ref="AL36:AM36"/>
    <mergeCell ref="AJ31:AK31"/>
    <mergeCell ref="AJ36:AK36"/>
    <mergeCell ref="AD36:AE36"/>
    <mergeCell ref="AH31:AI31"/>
    <mergeCell ref="AH36:AI36"/>
    <mergeCell ref="AR31:AS31"/>
    <mergeCell ref="AR36:AS36"/>
    <mergeCell ref="AP31:AQ31"/>
    <mergeCell ref="AP36:AQ36"/>
    <mergeCell ref="A50:E50"/>
    <mergeCell ref="V36:W36"/>
    <mergeCell ref="AB36:AC36"/>
    <mergeCell ref="Z31:AA31"/>
    <mergeCell ref="Z36:AA36"/>
    <mergeCell ref="G31:H31"/>
    <mergeCell ref="J31:K31"/>
    <mergeCell ref="M31:N31"/>
    <mergeCell ref="P31:Q31"/>
    <mergeCell ref="AB31:AC31"/>
    <mergeCell ref="AN31:AO31"/>
    <mergeCell ref="AN36:AO36"/>
    <mergeCell ref="AV31:AW31"/>
    <mergeCell ref="AV36:AW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</mergeCells>
  <pageMargins left="0.53" right="0.4" top="0.75" bottom="0.75" header="0.3" footer="0.3"/>
  <pageSetup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75"/>
  <sheetViews>
    <sheetView showGridLines="0" zoomScale="70" zoomScaleNormal="70" workbookViewId="0">
      <selection activeCell="AH43" sqref="AH43:AH48"/>
    </sheetView>
  </sheetViews>
  <sheetFormatPr defaultColWidth="9.140625" defaultRowHeight="15" x14ac:dyDescent="0.25"/>
  <cols>
    <col min="1" max="1" width="11.85546875" style="30" customWidth="1"/>
    <col min="2" max="4" width="18.28515625" style="30" customWidth="1"/>
    <col min="5" max="5" width="1.85546875" style="30" customWidth="1"/>
    <col min="6" max="8" width="18.28515625" style="30" customWidth="1"/>
    <col min="9" max="16384" width="9.140625" style="30"/>
  </cols>
  <sheetData>
    <row r="1" spans="1:71" s="8" customFormat="1" ht="15" customHeight="1" x14ac:dyDescent="0.25">
      <c r="A1" s="67" t="s">
        <v>22</v>
      </c>
      <c r="B1" s="68"/>
      <c r="C1" s="68"/>
      <c r="D1" s="68"/>
      <c r="E1" s="68"/>
      <c r="F1" s="68"/>
      <c r="G1" s="68"/>
      <c r="H1" s="68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s="8" customFormat="1" ht="15" customHeight="1" x14ac:dyDescent="0.25">
      <c r="A2" s="68"/>
      <c r="B2" s="68"/>
      <c r="C2" s="68"/>
      <c r="D2" s="68"/>
      <c r="E2" s="68"/>
      <c r="F2" s="68"/>
      <c r="G2" s="68"/>
      <c r="H2" s="68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s="8" customFormat="1" ht="15" customHeight="1" x14ac:dyDescent="0.25">
      <c r="A3" s="68"/>
      <c r="B3" s="68"/>
      <c r="C3" s="68"/>
      <c r="D3" s="68"/>
      <c r="E3" s="68"/>
      <c r="F3" s="68"/>
      <c r="G3" s="68"/>
      <c r="H3" s="68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s="8" customFormat="1" ht="15" customHeight="1" x14ac:dyDescent="0.25">
      <c r="A4" s="68"/>
      <c r="B4" s="68"/>
      <c r="C4" s="68"/>
      <c r="D4" s="68"/>
      <c r="E4" s="68"/>
      <c r="F4" s="68"/>
      <c r="G4" s="68"/>
      <c r="H4" s="6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s="8" customFormat="1" ht="15" customHeight="1" x14ac:dyDescent="0.25">
      <c r="A5" s="32"/>
      <c r="B5" s="32"/>
      <c r="C5" s="69" t="str">
        <f>C8</f>
        <v>Narragansett Bay Commission</v>
      </c>
      <c r="D5" s="69"/>
      <c r="E5" s="69"/>
      <c r="F5" s="69"/>
      <c r="G5" s="69"/>
      <c r="H5" s="69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s="8" customFormat="1" ht="15" customHeight="1" x14ac:dyDescent="0.25">
      <c r="A6" s="32"/>
      <c r="B6" s="32"/>
      <c r="C6" s="69"/>
      <c r="D6" s="69"/>
      <c r="E6" s="69"/>
      <c r="F6" s="69"/>
      <c r="G6" s="69"/>
      <c r="H6" s="6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8" customFormat="1" x14ac:dyDescent="0.25">
      <c r="A7" s="33"/>
      <c r="B7" s="33"/>
      <c r="C7" s="33"/>
      <c r="D7" s="33"/>
      <c r="E7" s="33"/>
      <c r="F7" s="33"/>
      <c r="G7" s="33"/>
      <c r="H7" s="3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s="8" customFormat="1" x14ac:dyDescent="0.25">
      <c r="A8" s="33"/>
      <c r="B8" s="34" t="s">
        <v>20</v>
      </c>
      <c r="C8" s="71" t="s">
        <v>49</v>
      </c>
      <c r="D8" s="71"/>
      <c r="E8" s="33"/>
      <c r="F8" s="33"/>
      <c r="G8" s="33"/>
      <c r="H8" s="3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s="8" customFormat="1" x14ac:dyDescent="0.25">
      <c r="A9" s="33"/>
      <c r="B9" s="34" t="s">
        <v>15</v>
      </c>
      <c r="C9" s="71" t="s">
        <v>51</v>
      </c>
      <c r="D9" s="71"/>
      <c r="E9" s="33"/>
      <c r="F9" s="33" t="s">
        <v>50</v>
      </c>
      <c r="G9" s="33"/>
      <c r="H9" s="33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s="8" customFormat="1" x14ac:dyDescent="0.25">
      <c r="A10" s="33"/>
      <c r="B10" s="34" t="s">
        <v>19</v>
      </c>
      <c r="C10" s="71" t="s">
        <v>46</v>
      </c>
      <c r="D10" s="71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s="8" customFormat="1" ht="6.75" customHeight="1" x14ac:dyDescent="0.25">
      <c r="A11" s="33"/>
      <c r="B11" s="33"/>
      <c r="C11" s="33"/>
      <c r="D11" s="33"/>
      <c r="E11" s="33"/>
      <c r="F11" s="33"/>
      <c r="G11" s="33"/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8" customFormat="1" ht="2.25" customHeight="1" x14ac:dyDescent="0.25">
      <c r="A12" s="35"/>
      <c r="B12" s="66"/>
      <c r="C12" s="66"/>
      <c r="D12" s="66"/>
      <c r="E12" s="66"/>
      <c r="F12" s="66"/>
      <c r="G12" s="66"/>
      <c r="H12" s="66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s="8" customFormat="1" ht="6.75" customHeight="1" x14ac:dyDescent="0.25">
      <c r="A13" s="33"/>
      <c r="B13" s="33"/>
      <c r="C13" s="33"/>
      <c r="D13" s="33"/>
      <c r="E13" s="33"/>
      <c r="F13" s="33"/>
      <c r="G13" s="33"/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s="8" customFormat="1" ht="23.25" x14ac:dyDescent="0.35">
      <c r="A14" s="36"/>
      <c r="B14" s="70" t="s">
        <v>52</v>
      </c>
      <c r="C14" s="70"/>
      <c r="D14" s="70"/>
      <c r="E14" s="70"/>
      <c r="F14" s="70"/>
      <c r="G14" s="70"/>
      <c r="H14" s="7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s="8" customFormat="1" x14ac:dyDescent="0.25">
      <c r="A15" s="36"/>
      <c r="B15" s="64" t="s">
        <v>16</v>
      </c>
      <c r="C15" s="64"/>
      <c r="D15" s="64"/>
      <c r="E15" s="64"/>
      <c r="F15" s="64"/>
      <c r="G15" s="64"/>
      <c r="H15" s="64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s="8" customFormat="1" x14ac:dyDescent="0.25">
      <c r="A16" s="35"/>
      <c r="B16" s="72" t="s">
        <v>62</v>
      </c>
      <c r="C16" s="72"/>
      <c r="D16" s="72"/>
      <c r="E16" s="35"/>
      <c r="F16" s="72" t="s">
        <v>61</v>
      </c>
      <c r="G16" s="72"/>
      <c r="H16" s="72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s="8" customFormat="1" x14ac:dyDescent="0.25">
      <c r="A17" s="37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s="8" customFormat="1" x14ac:dyDescent="0.25">
      <c r="A18" s="41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s="8" customFormat="1" x14ac:dyDescent="0.25">
      <c r="A19" s="41" t="s">
        <v>9</v>
      </c>
      <c r="B19" s="20">
        <v>528549.79097909795</v>
      </c>
      <c r="C19" s="20">
        <v>394966.80226310133</v>
      </c>
      <c r="D19" s="20"/>
      <c r="E19" s="21"/>
      <c r="F19" s="20">
        <v>521598.85564304458</v>
      </c>
      <c r="G19" s="20">
        <v>374117</v>
      </c>
      <c r="H19" s="20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s="8" customFormat="1" x14ac:dyDescent="0.25">
      <c r="A20" s="41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8" customFormat="1" x14ac:dyDescent="0.25">
      <c r="A21" s="41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s="8" customFormat="1" x14ac:dyDescent="0.25">
      <c r="A22" s="41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s="8" customFormat="1" x14ac:dyDescent="0.25">
      <c r="A23" s="41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s="8" customFormat="1" x14ac:dyDescent="0.25">
      <c r="A24" s="41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s="8" customFormat="1" x14ac:dyDescent="0.25">
      <c r="A25" s="41" t="s">
        <v>55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s="8" customFormat="1" x14ac:dyDescent="0.25">
      <c r="A26" s="41" t="s">
        <v>57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s="8" customFormat="1" x14ac:dyDescent="0.25">
      <c r="A27" s="41" t="s">
        <v>58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8" customFormat="1" x14ac:dyDescent="0.25">
      <c r="A28" s="41" t="s">
        <v>59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s="8" customFormat="1" x14ac:dyDescent="0.25">
      <c r="A29" s="41" t="s">
        <v>60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s="8" customFormat="1" x14ac:dyDescent="0.25">
      <c r="A30" s="41" t="s">
        <v>8</v>
      </c>
      <c r="B30" s="20">
        <f>F18</f>
        <v>510296.30871391081</v>
      </c>
      <c r="C30" s="20">
        <f>G18</f>
        <v>369131.68388434465</v>
      </c>
      <c r="D30" s="20"/>
      <c r="E30" s="21"/>
      <c r="F30" s="20">
        <v>591912.62729658792</v>
      </c>
      <c r="G30" s="20">
        <v>354041</v>
      </c>
      <c r="H30" s="20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s="8" customFormat="1" x14ac:dyDescent="0.25">
      <c r="A31" s="41" t="s">
        <v>9</v>
      </c>
      <c r="B31" s="20">
        <v>521598.85564304458</v>
      </c>
      <c r="C31" s="20">
        <v>374117</v>
      </c>
      <c r="D31" s="20"/>
      <c r="E31" s="21"/>
      <c r="F31" s="20">
        <v>545392.6902887139</v>
      </c>
      <c r="G31" s="20">
        <v>313343</v>
      </c>
      <c r="H31" s="20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s="8" customFormat="1" x14ac:dyDescent="0.25">
      <c r="A32" s="41" t="s">
        <v>10</v>
      </c>
      <c r="B32" s="20">
        <v>552550.40419947496</v>
      </c>
      <c r="C32" s="20">
        <v>333800.48818965029</v>
      </c>
      <c r="D32" s="20"/>
      <c r="E32" s="21"/>
      <c r="F32" s="20">
        <v>533967.42257217842</v>
      </c>
      <c r="G32" s="20">
        <v>329084.72175779555</v>
      </c>
      <c r="H32" s="20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s="8" customFormat="1" x14ac:dyDescent="0.25">
      <c r="A33" s="41" t="s">
        <v>2</v>
      </c>
      <c r="B33" s="20">
        <v>561680.92749398958</v>
      </c>
      <c r="C33" s="20">
        <v>299245.56</v>
      </c>
      <c r="D33" s="20"/>
      <c r="E33" s="21"/>
      <c r="F33" s="20">
        <v>591911.75328083988</v>
      </c>
      <c r="G33" s="20">
        <v>353085</v>
      </c>
      <c r="H33" s="20"/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s="8" customFormat="1" x14ac:dyDescent="0.25">
      <c r="A34" s="41" t="s">
        <v>11</v>
      </c>
      <c r="B34" s="20">
        <v>588815.72766404203</v>
      </c>
      <c r="C34" s="20">
        <v>330441.18698707118</v>
      </c>
      <c r="D34" s="20"/>
      <c r="E34" s="21"/>
      <c r="F34" s="20">
        <v>587861.26509186346</v>
      </c>
      <c r="G34" s="20">
        <v>353141.44209072087</v>
      </c>
      <c r="H34" s="20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s="8" customFormat="1" x14ac:dyDescent="0.25">
      <c r="A35" s="41" t="s">
        <v>12</v>
      </c>
      <c r="B35" s="20">
        <v>920418.72301837278</v>
      </c>
      <c r="C35" s="20">
        <v>394304.31583341857</v>
      </c>
      <c r="D35" s="20"/>
      <c r="E35" s="21"/>
      <c r="F35" s="20">
        <v>764849.56692913384</v>
      </c>
      <c r="G35" s="20">
        <v>414577.11209905299</v>
      </c>
      <c r="H35" s="20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s="8" customFormat="1" x14ac:dyDescent="0.25">
      <c r="A36" s="41" t="s">
        <v>13</v>
      </c>
      <c r="B36" s="20">
        <v>1034271.2414698163</v>
      </c>
      <c r="C36" s="20">
        <v>522963.47317457787</v>
      </c>
      <c r="D36" s="20"/>
      <c r="E36" s="21"/>
      <c r="F36" s="20">
        <v>637451.79002624669</v>
      </c>
      <c r="G36" s="20">
        <v>407774.9945435758</v>
      </c>
      <c r="H36" s="20"/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8" customFormat="1" x14ac:dyDescent="0.25">
      <c r="A37" s="41" t="s">
        <v>55</v>
      </c>
      <c r="B37" s="20">
        <v>795392.36482939636</v>
      </c>
      <c r="C37" s="20">
        <v>416886.62917591253</v>
      </c>
      <c r="D37" s="20"/>
      <c r="E37" s="21"/>
      <c r="F37" s="20">
        <v>715703.43307086616</v>
      </c>
      <c r="G37" s="20">
        <v>434192.44249497633</v>
      </c>
      <c r="H37" s="20"/>
      <c r="I37" s="28"/>
      <c r="J37" s="2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s="8" customFormat="1" x14ac:dyDescent="0.25">
      <c r="A38" s="41" t="s">
        <v>57</v>
      </c>
      <c r="B38" s="20">
        <v>913450.31758530182</v>
      </c>
      <c r="C38" s="20">
        <v>379515</v>
      </c>
      <c r="D38" s="20"/>
      <c r="E38" s="21"/>
      <c r="F38" s="20">
        <v>802383.88188976375</v>
      </c>
      <c r="G38" s="20">
        <v>477878.52565927163</v>
      </c>
      <c r="H38" s="20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s="8" customFormat="1" ht="16.149999999999999" customHeight="1" x14ac:dyDescent="0.25">
      <c r="A39" s="41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s="8" customFormat="1" ht="2.25" customHeight="1" x14ac:dyDescent="0.25">
      <c r="A40" s="35"/>
      <c r="B40" s="65"/>
      <c r="C40" s="65"/>
      <c r="D40" s="65"/>
      <c r="E40" s="65"/>
      <c r="F40" s="65"/>
      <c r="G40" s="65"/>
      <c r="H40" s="65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s="8" customFormat="1" ht="6.75" customHeight="1" x14ac:dyDescent="0.25">
      <c r="A41" s="33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s="8" customFormat="1" ht="23.25" x14ac:dyDescent="0.35">
      <c r="A42" s="36"/>
      <c r="B42" s="70" t="str">
        <f>"Input Water Produced ("&amp;C10&amp;")"</f>
        <v>Input Water Produced (MG)</v>
      </c>
      <c r="C42" s="70"/>
      <c r="D42" s="70"/>
      <c r="E42" s="70"/>
      <c r="F42" s="70"/>
      <c r="G42" s="70"/>
      <c r="H42" s="7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s="8" customFormat="1" x14ac:dyDescent="0.25">
      <c r="A43" s="36"/>
      <c r="B43" s="64" t="s">
        <v>21</v>
      </c>
      <c r="C43" s="64"/>
      <c r="D43" s="64"/>
      <c r="E43" s="64"/>
      <c r="F43" s="64"/>
      <c r="G43" s="64"/>
      <c r="H43" s="6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s="8" customFormat="1" ht="23.25" x14ac:dyDescent="0.35">
      <c r="A44" s="36"/>
      <c r="B44" s="33"/>
      <c r="C44" s="37" t="s">
        <v>3</v>
      </c>
      <c r="D44" s="38" t="s">
        <v>18</v>
      </c>
      <c r="E44" s="39"/>
      <c r="F44" s="38" t="s">
        <v>17</v>
      </c>
      <c r="G44" s="40"/>
      <c r="H44" s="33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s="8" customFormat="1" x14ac:dyDescent="0.25">
      <c r="A45" s="36"/>
      <c r="B45" s="33"/>
      <c r="C45" s="41" t="s">
        <v>8</v>
      </c>
      <c r="D45" s="19"/>
      <c r="E45" s="42"/>
      <c r="F45" s="19"/>
      <c r="G45" s="43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8" customFormat="1" x14ac:dyDescent="0.25">
      <c r="A46" s="36"/>
      <c r="B46" s="33"/>
      <c r="C46" s="41" t="s">
        <v>9</v>
      </c>
      <c r="D46" s="19"/>
      <c r="E46" s="42"/>
      <c r="F46" s="19"/>
      <c r="G46" s="43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s="8" customFormat="1" x14ac:dyDescent="0.25">
      <c r="A47" s="36"/>
      <c r="B47" s="33"/>
      <c r="C47" s="41" t="s">
        <v>10</v>
      </c>
      <c r="D47" s="19"/>
      <c r="E47" s="42"/>
      <c r="F47" s="19"/>
      <c r="G47" s="43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s="8" customFormat="1" x14ac:dyDescent="0.25">
      <c r="A48" s="36"/>
      <c r="B48" s="33"/>
      <c r="C48" s="41" t="s">
        <v>2</v>
      </c>
      <c r="D48" s="19"/>
      <c r="E48" s="42"/>
      <c r="F48" s="19"/>
      <c r="G48" s="43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s="8" customFormat="1" x14ac:dyDescent="0.25">
      <c r="A49" s="36"/>
      <c r="B49" s="33"/>
      <c r="C49" s="41" t="s">
        <v>11</v>
      </c>
      <c r="D49" s="19"/>
      <c r="E49" s="42"/>
      <c r="F49" s="19"/>
      <c r="G49" s="43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s="8" customFormat="1" x14ac:dyDescent="0.25">
      <c r="A50" s="36"/>
      <c r="B50" s="33"/>
      <c r="C50" s="41" t="s">
        <v>12</v>
      </c>
      <c r="D50" s="19"/>
      <c r="E50" s="42"/>
      <c r="F50" s="19"/>
      <c r="G50" s="43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s="8" customFormat="1" x14ac:dyDescent="0.25">
      <c r="A51" s="36"/>
      <c r="B51" s="33"/>
      <c r="C51" s="41" t="s">
        <v>13</v>
      </c>
      <c r="D51" s="19"/>
      <c r="E51" s="42"/>
      <c r="F51" s="19"/>
      <c r="G51" s="43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s="8" customFormat="1" x14ac:dyDescent="0.25">
      <c r="A52" s="36"/>
      <c r="B52" s="33"/>
      <c r="C52" s="33"/>
      <c r="D52" s="28"/>
      <c r="E52" s="28"/>
      <c r="F52" s="28"/>
      <c r="G52" s="28"/>
      <c r="H52" s="28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s="8" customFormat="1" x14ac:dyDescent="0.25">
      <c r="A53" s="36"/>
      <c r="B53" s="33"/>
      <c r="C53" s="33"/>
      <c r="D53" s="28"/>
      <c r="E53" s="28"/>
      <c r="F53" s="28"/>
      <c r="G53" s="28"/>
      <c r="H53" s="28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8" customFormat="1" x14ac:dyDescent="0.25">
      <c r="A54" s="33"/>
      <c r="B54" s="33"/>
      <c r="C54" s="33"/>
      <c r="D54" s="28"/>
      <c r="E54" s="28"/>
      <c r="F54" s="28"/>
      <c r="G54" s="28"/>
      <c r="H54" s="28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s="8" customFormat="1" x14ac:dyDescent="0.25">
      <c r="A55" s="33"/>
      <c r="B55" s="33"/>
      <c r="C55" s="3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s="8" customFormat="1" x14ac:dyDescent="0.25">
      <c r="A56" s="33"/>
      <c r="B56" s="33"/>
      <c r="C56" s="3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s="8" customFormat="1" x14ac:dyDescent="0.25">
      <c r="A57" s="33"/>
      <c r="B57" s="33"/>
      <c r="C57" s="3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s="8" customFormat="1" x14ac:dyDescent="0.25">
      <c r="A58" s="33"/>
      <c r="B58" s="33"/>
      <c r="C58" s="3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s="8" customFormat="1" x14ac:dyDescent="0.25">
      <c r="A59" s="33"/>
      <c r="B59" s="33"/>
      <c r="C59" s="3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s="8" customFormat="1" x14ac:dyDescent="0.25">
      <c r="A60" s="33"/>
      <c r="B60" s="33"/>
      <c r="C60" s="3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s="8" customFormat="1" x14ac:dyDescent="0.25">
      <c r="A61" s="33"/>
      <c r="B61" s="33"/>
      <c r="C61" s="3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s="8" customFormat="1" x14ac:dyDescent="0.25">
      <c r="A62" s="33"/>
      <c r="B62" s="33"/>
      <c r="C62" s="33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s="8" customFormat="1" x14ac:dyDescent="0.25">
      <c r="A63" s="33"/>
      <c r="B63" s="33"/>
      <c r="C63" s="33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s="8" customFormat="1" x14ac:dyDescent="0.25">
      <c r="A64" s="33"/>
      <c r="B64" s="33"/>
      <c r="C64" s="33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s="8" customFormat="1" x14ac:dyDescent="0.25">
      <c r="A65" s="33"/>
      <c r="B65" s="33"/>
      <c r="C65" s="33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s="8" customFormat="1" x14ac:dyDescent="0.25">
      <c r="A66" s="33"/>
      <c r="B66" s="33"/>
      <c r="C66" s="33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s="8" customFormat="1" x14ac:dyDescent="0.25">
      <c r="A67" s="33"/>
      <c r="B67" s="33"/>
      <c r="C67" s="33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s="8" customFormat="1" x14ac:dyDescent="0.25">
      <c r="A68" s="33"/>
      <c r="B68" s="33"/>
      <c r="C68" s="33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s="8" customFormat="1" x14ac:dyDescent="0.25">
      <c r="A69" s="33"/>
      <c r="B69" s="33"/>
      <c r="C69" s="33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s="8" customFormat="1" x14ac:dyDescent="0.25">
      <c r="A70" s="33"/>
      <c r="B70" s="33"/>
      <c r="C70" s="33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s="8" customFormat="1" x14ac:dyDescent="0.25">
      <c r="A71" s="33"/>
      <c r="B71" s="33"/>
      <c r="C71" s="33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s="8" customFormat="1" x14ac:dyDescent="0.25">
      <c r="A72" s="33"/>
      <c r="B72" s="33"/>
      <c r="C72" s="33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s="8" customFormat="1" x14ac:dyDescent="0.25">
      <c r="A73" s="33"/>
      <c r="B73" s="33"/>
      <c r="C73" s="33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s="8" customFormat="1" x14ac:dyDescent="0.25">
      <c r="A74" s="33"/>
      <c r="B74" s="33"/>
      <c r="C74" s="33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s="8" customFormat="1" x14ac:dyDescent="0.25">
      <c r="A75" s="33"/>
      <c r="B75" s="33"/>
      <c r="C75" s="33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</sheetData>
  <mergeCells count="13">
    <mergeCell ref="B43:H43"/>
    <mergeCell ref="B40:H40"/>
    <mergeCell ref="B12:H12"/>
    <mergeCell ref="A1:H4"/>
    <mergeCell ref="C5:H6"/>
    <mergeCell ref="B42:H42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D138"/>
  <sheetViews>
    <sheetView view="pageBreakPreview" zoomScaleNormal="100" zoomScaleSheetLayoutView="100" workbookViewId="0">
      <selection activeCell="AH43" sqref="AH43:AH48"/>
    </sheetView>
  </sheetViews>
  <sheetFormatPr defaultColWidth="9.140625" defaultRowHeight="15" x14ac:dyDescent="0.25"/>
  <cols>
    <col min="1" max="1" width="3.42578125" style="30" customWidth="1"/>
    <col min="2" max="2" width="3.85546875" style="30" customWidth="1"/>
    <col min="3" max="3" width="15.28515625" style="30" customWidth="1"/>
    <col min="4" max="4" width="3.85546875" style="30" customWidth="1"/>
    <col min="5" max="5" width="13.85546875" style="30" customWidth="1"/>
    <col min="6" max="6" width="3.85546875" style="30" customWidth="1"/>
    <col min="7" max="7" width="14.140625" style="30" customWidth="1"/>
    <col min="8" max="8" width="3.85546875" style="30" customWidth="1"/>
    <col min="9" max="9" width="15.85546875" style="30" customWidth="1"/>
    <col min="10" max="10" width="3.85546875" style="30" customWidth="1"/>
    <col min="11" max="11" width="11.5703125" style="30" bestFit="1" customWidth="1"/>
    <col min="12" max="12" width="3.85546875" style="30" customWidth="1"/>
    <col min="13" max="13" width="12" style="30" bestFit="1" customWidth="1"/>
    <col min="14" max="14" width="3.85546875" style="30" customWidth="1"/>
    <col min="15" max="15" width="13.28515625" style="30" customWidth="1"/>
    <col min="16" max="16" width="3.42578125" style="30" customWidth="1"/>
    <col min="17" max="17" width="12" style="30" bestFit="1" customWidth="1"/>
    <col min="18" max="18" width="2.85546875" style="30" customWidth="1"/>
    <col min="19" max="19" width="10.7109375" style="30" bestFit="1" customWidth="1"/>
    <col min="20" max="20" width="2.7109375" style="30" customWidth="1"/>
    <col min="21" max="21" width="11.5703125" style="30" bestFit="1" customWidth="1"/>
    <col min="22" max="22" width="1.7109375" style="30" customWidth="1"/>
    <col min="23" max="23" width="11.5703125" style="30" bestFit="1" customWidth="1"/>
    <col min="24" max="24" width="2" style="30" customWidth="1"/>
    <col min="25" max="25" width="11.5703125" style="30" bestFit="1" customWidth="1"/>
    <col min="26" max="26" width="1.28515625" style="30" customWidth="1"/>
    <col min="27" max="27" width="11.5703125" style="30" bestFit="1" customWidth="1"/>
    <col min="28" max="28" width="1.7109375" style="30" customWidth="1"/>
    <col min="29" max="29" width="11.5703125" style="30" bestFit="1" customWidth="1"/>
    <col min="30" max="30" width="1.5703125" style="30" customWidth="1"/>
    <col min="31" max="31" width="11.5703125" style="30" bestFit="1" customWidth="1"/>
    <col min="32" max="32" width="1.28515625" style="30" customWidth="1"/>
    <col min="33" max="33" width="11.5703125" style="30" bestFit="1" customWidth="1"/>
    <col min="34" max="34" width="1.28515625" style="30" customWidth="1"/>
    <col min="35" max="35" width="11.5703125" style="30" bestFit="1" customWidth="1"/>
    <col min="36" max="36" width="1.140625" style="30" customWidth="1"/>
    <col min="37" max="37" width="11.5703125" style="30" bestFit="1" customWidth="1"/>
    <col min="38" max="38" width="1.28515625" style="30" customWidth="1"/>
    <col min="39" max="39" width="11.5703125" style="30" bestFit="1" customWidth="1"/>
    <col min="40" max="40" width="1.5703125" style="30" customWidth="1"/>
    <col min="41" max="41" width="11.5703125" style="30" bestFit="1" customWidth="1"/>
    <col min="42" max="42" width="1.42578125" style="30" customWidth="1"/>
    <col min="43" max="43" width="11.5703125" style="30" bestFit="1" customWidth="1"/>
    <col min="44" max="44" width="2.85546875" style="30" customWidth="1"/>
    <col min="45" max="45" width="11.5703125" style="30" bestFit="1" customWidth="1"/>
    <col min="46" max="46" width="4.28515625" style="30" customWidth="1"/>
    <col min="47" max="47" width="11.5703125" style="30" bestFit="1" customWidth="1"/>
    <col min="48" max="48" width="3" style="30" customWidth="1"/>
    <col min="49" max="49" width="11.5703125" style="30" bestFit="1" customWidth="1"/>
    <col min="50" max="50" width="9.140625" style="30"/>
    <col min="51" max="51" width="11.5703125" style="30" bestFit="1" customWidth="1"/>
    <col min="52" max="52" width="9.140625" style="30"/>
    <col min="53" max="53" width="12.5703125" style="30" bestFit="1" customWidth="1"/>
    <col min="54" max="54" width="9.140625" style="30"/>
    <col min="55" max="55" width="11.5703125" style="30" bestFit="1" customWidth="1"/>
    <col min="56" max="56" width="9.140625" style="30"/>
    <col min="57" max="57" width="12.5703125" style="30" bestFit="1" customWidth="1"/>
    <col min="58" max="58" width="9.140625" style="30"/>
    <col min="59" max="59" width="11.5703125" style="30" bestFit="1" customWidth="1"/>
    <col min="60" max="60" width="9.140625" style="30"/>
    <col min="61" max="61" width="11.5703125" style="30" bestFit="1" customWidth="1"/>
    <col min="62" max="62" width="9.140625" style="30"/>
    <col min="63" max="63" width="11.5703125" style="30" bestFit="1" customWidth="1"/>
    <col min="64" max="64" width="9.140625" style="30"/>
    <col min="65" max="65" width="11.5703125" style="30" bestFit="1" customWidth="1"/>
    <col min="66" max="66" width="9.140625" style="30"/>
    <col min="67" max="67" width="11.5703125" style="30" bestFit="1" customWidth="1"/>
    <col min="68" max="68" width="9.140625" style="30"/>
    <col min="69" max="69" width="11.5703125" style="30" bestFit="1" customWidth="1"/>
    <col min="70" max="70" width="9.140625" style="30"/>
    <col min="71" max="71" width="11.5703125" style="30" bestFit="1" customWidth="1"/>
    <col min="72" max="72" width="9.140625" style="30"/>
    <col min="73" max="73" width="11.5703125" style="30" bestFit="1" customWidth="1"/>
    <col min="74" max="74" width="9.140625" style="30"/>
    <col min="75" max="75" width="11.5703125" style="30" bestFit="1" customWidth="1"/>
    <col min="76" max="76" width="9.140625" style="30"/>
    <col min="77" max="77" width="11.5703125" style="30" bestFit="1" customWidth="1"/>
    <col min="78" max="78" width="9.140625" style="30"/>
    <col min="79" max="79" width="11.5703125" style="30" bestFit="1" customWidth="1"/>
    <col min="80" max="80" width="9.140625" style="30"/>
    <col min="81" max="81" width="15" style="30" bestFit="1" customWidth="1"/>
    <col min="82" max="16384" width="9.140625" style="30"/>
  </cols>
  <sheetData>
    <row r="1" spans="1:21" ht="23.25" x14ac:dyDescent="0.35">
      <c r="A1" s="45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8.75" x14ac:dyDescent="0.3">
      <c r="A3" s="33"/>
      <c r="B3" s="46" t="s">
        <v>26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s="33"/>
      <c r="B5" s="33"/>
      <c r="C5" s="33" t="s">
        <v>27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21" x14ac:dyDescent="0.25">
      <c r="A7" s="8"/>
      <c r="B7" s="8"/>
      <c r="C7" s="56">
        <v>44470</v>
      </c>
      <c r="D7" s="8"/>
      <c r="E7" s="26">
        <v>7541282.7199999997</v>
      </c>
      <c r="F7" s="8"/>
      <c r="G7" s="26">
        <v>1493609.77</v>
      </c>
      <c r="H7" s="50"/>
      <c r="I7" s="49">
        <v>798533.49</v>
      </c>
      <c r="J7" s="8"/>
      <c r="K7" s="26">
        <v>621086.19999999995</v>
      </c>
      <c r="L7" s="8"/>
      <c r="M7" s="26">
        <v>4190498.37</v>
      </c>
      <c r="N7" s="8"/>
      <c r="O7" s="26">
        <f>SUM(E7,G7,I7,K7,M7)</f>
        <v>14645010.550000001</v>
      </c>
      <c r="P7" s="8"/>
    </row>
    <row r="8" spans="1:21" x14ac:dyDescent="0.25">
      <c r="A8" s="8"/>
      <c r="B8" s="8"/>
      <c r="C8" s="27" t="s">
        <v>28</v>
      </c>
      <c r="D8" s="25"/>
      <c r="E8" s="25" t="s">
        <v>29</v>
      </c>
      <c r="F8" s="25"/>
      <c r="G8" s="25" t="s">
        <v>30</v>
      </c>
      <c r="H8" s="25"/>
      <c r="I8" s="25" t="s">
        <v>47</v>
      </c>
      <c r="J8" s="25"/>
      <c r="K8" s="25" t="s">
        <v>31</v>
      </c>
      <c r="L8" s="25"/>
      <c r="M8" s="25" t="s">
        <v>32</v>
      </c>
      <c r="N8" s="25"/>
      <c r="O8" s="25" t="s">
        <v>33</v>
      </c>
      <c r="P8" s="8"/>
    </row>
    <row r="9" spans="1:2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21" x14ac:dyDescent="0.25">
      <c r="A10" s="8"/>
      <c r="B10" s="8"/>
      <c r="C10" s="56">
        <v>44440</v>
      </c>
      <c r="D10" s="8"/>
      <c r="E10" s="26">
        <v>6943451.2699999996</v>
      </c>
      <c r="F10" s="8"/>
      <c r="G10" s="26">
        <v>1662683.01</v>
      </c>
      <c r="H10" s="50"/>
      <c r="I10" s="49">
        <v>1139555.81</v>
      </c>
      <c r="J10" s="8"/>
      <c r="K10" s="26">
        <v>518672.04</v>
      </c>
      <c r="L10" s="8"/>
      <c r="M10" s="26">
        <v>4234798.76</v>
      </c>
      <c r="N10" s="8"/>
      <c r="O10" s="26">
        <f>SUM(E10,G10,I10,K10,M10)</f>
        <v>14499160.889999999</v>
      </c>
      <c r="P10" s="8"/>
    </row>
    <row r="11" spans="1:21" x14ac:dyDescent="0.25">
      <c r="A11" s="8"/>
      <c r="B11" s="8"/>
      <c r="C11" s="27" t="s">
        <v>54</v>
      </c>
      <c r="D11" s="25"/>
      <c r="E11" s="25" t="s">
        <v>29</v>
      </c>
      <c r="F11" s="25"/>
      <c r="G11" s="25" t="s">
        <v>30</v>
      </c>
      <c r="H11" s="25"/>
      <c r="I11" s="25" t="s">
        <v>47</v>
      </c>
      <c r="J11" s="25"/>
      <c r="K11" s="25" t="s">
        <v>31</v>
      </c>
      <c r="L11" s="25"/>
      <c r="M11" s="25" t="s">
        <v>32</v>
      </c>
      <c r="N11" s="25"/>
      <c r="O11" s="25" t="s">
        <v>33</v>
      </c>
      <c r="P11" s="8"/>
    </row>
    <row r="12" spans="1:2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1" x14ac:dyDescent="0.25">
      <c r="A13" s="8"/>
      <c r="B13" s="8"/>
      <c r="C13" s="56">
        <v>44409</v>
      </c>
      <c r="D13" s="8"/>
      <c r="E13" s="26">
        <v>6123333.6600000001</v>
      </c>
      <c r="F13" s="8"/>
      <c r="G13" s="26">
        <v>1861245.28</v>
      </c>
      <c r="H13" s="50"/>
      <c r="I13" s="49">
        <v>767810.22</v>
      </c>
      <c r="J13" s="8"/>
      <c r="K13" s="26">
        <v>549952.41</v>
      </c>
      <c r="L13" s="8"/>
      <c r="M13" s="26">
        <v>4257383.18</v>
      </c>
      <c r="N13" s="8"/>
      <c r="O13" s="26">
        <f>SUM(E13,G13,I13,K13,M13)</f>
        <v>13559724.75</v>
      </c>
      <c r="P13" s="8"/>
    </row>
    <row r="14" spans="1:21" x14ac:dyDescent="0.25">
      <c r="A14" s="8"/>
      <c r="B14" s="8"/>
      <c r="C14" s="27" t="s">
        <v>54</v>
      </c>
      <c r="D14" s="25"/>
      <c r="E14" s="25" t="s">
        <v>29</v>
      </c>
      <c r="F14" s="25"/>
      <c r="G14" s="25" t="s">
        <v>30</v>
      </c>
      <c r="H14" s="25"/>
      <c r="I14" s="25" t="s">
        <v>47</v>
      </c>
      <c r="J14" s="25"/>
      <c r="K14" s="25" t="s">
        <v>31</v>
      </c>
      <c r="L14" s="25"/>
      <c r="M14" s="25" t="s">
        <v>32</v>
      </c>
      <c r="N14" s="25"/>
      <c r="O14" s="25" t="s">
        <v>33</v>
      </c>
      <c r="P14" s="8"/>
    </row>
    <row r="15" spans="1:2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21" x14ac:dyDescent="0.25">
      <c r="A16" s="8"/>
      <c r="B16" s="8"/>
      <c r="C16" s="56">
        <v>44378</v>
      </c>
      <c r="D16" s="8"/>
      <c r="E16" s="26">
        <v>7174245.1500000004</v>
      </c>
      <c r="F16" s="8"/>
      <c r="G16" s="26">
        <v>1279789.17</v>
      </c>
      <c r="H16" s="50"/>
      <c r="I16" s="49">
        <v>744124.07</v>
      </c>
      <c r="J16" s="8"/>
      <c r="K16" s="26">
        <v>587555.57999999996</v>
      </c>
      <c r="L16" s="8"/>
      <c r="M16" s="26">
        <v>4210269.26</v>
      </c>
      <c r="N16" s="8"/>
      <c r="O16" s="26">
        <f>SUM(E16,G16,I16,K16,M16)</f>
        <v>13995983.23</v>
      </c>
      <c r="P16" s="8"/>
    </row>
    <row r="17" spans="1:16" x14ac:dyDescent="0.25">
      <c r="A17" s="8"/>
      <c r="B17" s="8"/>
      <c r="C17" s="27" t="s">
        <v>54</v>
      </c>
      <c r="D17" s="25"/>
      <c r="E17" s="25" t="s">
        <v>29</v>
      </c>
      <c r="F17" s="25"/>
      <c r="G17" s="25" t="s">
        <v>30</v>
      </c>
      <c r="H17" s="25"/>
      <c r="I17" s="25" t="s">
        <v>47</v>
      </c>
      <c r="J17" s="25"/>
      <c r="K17" s="25" t="s">
        <v>31</v>
      </c>
      <c r="L17" s="25"/>
      <c r="M17" s="25" t="s">
        <v>32</v>
      </c>
      <c r="N17" s="25"/>
      <c r="O17" s="25" t="s">
        <v>33</v>
      </c>
      <c r="P17" s="8"/>
    </row>
    <row r="18" spans="1:16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5">
      <c r="A19" s="8"/>
      <c r="B19" s="8"/>
      <c r="C19" s="56">
        <v>44348</v>
      </c>
      <c r="D19" s="8"/>
      <c r="E19" s="26">
        <v>5681848.2000000002</v>
      </c>
      <c r="F19" s="8"/>
      <c r="G19" s="26">
        <v>1346318.78</v>
      </c>
      <c r="H19" s="50"/>
      <c r="I19" s="49">
        <v>802276.19</v>
      </c>
      <c r="J19" s="8"/>
      <c r="K19" s="26">
        <v>561283.43999999994</v>
      </c>
      <c r="L19" s="8"/>
      <c r="M19" s="26">
        <v>4225375</v>
      </c>
      <c r="N19" s="8"/>
      <c r="O19" s="26">
        <f>SUM(E19,G19,I19,K19,M19)</f>
        <v>12617101.609999999</v>
      </c>
      <c r="P19" s="8"/>
    </row>
    <row r="20" spans="1:16" x14ac:dyDescent="0.25">
      <c r="A20" s="8"/>
      <c r="B20" s="8"/>
      <c r="C20" s="27" t="s">
        <v>54</v>
      </c>
      <c r="D20" s="25"/>
      <c r="E20" s="25" t="s">
        <v>29</v>
      </c>
      <c r="F20" s="25"/>
      <c r="G20" s="25" t="s">
        <v>30</v>
      </c>
      <c r="H20" s="25"/>
      <c r="I20" s="25" t="s">
        <v>47</v>
      </c>
      <c r="J20" s="25"/>
      <c r="K20" s="25" t="s">
        <v>31</v>
      </c>
      <c r="L20" s="25"/>
      <c r="M20" s="25" t="s">
        <v>32</v>
      </c>
      <c r="N20" s="25"/>
      <c r="O20" s="25" t="s">
        <v>33</v>
      </c>
      <c r="P20" s="8"/>
    </row>
    <row r="21" spans="1:16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x14ac:dyDescent="0.25">
      <c r="A22" s="8"/>
      <c r="B22" s="8"/>
      <c r="C22" s="56">
        <v>44317</v>
      </c>
      <c r="D22" s="8"/>
      <c r="E22" s="26">
        <v>5991854.4499999993</v>
      </c>
      <c r="F22" s="8"/>
      <c r="G22" s="26">
        <v>1399216.13</v>
      </c>
      <c r="H22" s="50"/>
      <c r="I22" s="49">
        <v>801947.92</v>
      </c>
      <c r="J22" s="8"/>
      <c r="K22" s="26">
        <v>643621.52</v>
      </c>
      <c r="L22" s="8"/>
      <c r="M22" s="26">
        <v>3922712.98</v>
      </c>
      <c r="N22" s="8"/>
      <c r="O22" s="26">
        <f>SUM(E22,G22,I22,K22,M22)</f>
        <v>12759353</v>
      </c>
      <c r="P22" s="8"/>
    </row>
    <row r="23" spans="1:16" x14ac:dyDescent="0.25">
      <c r="A23" s="8"/>
      <c r="B23" s="8"/>
      <c r="C23" s="27" t="s">
        <v>54</v>
      </c>
      <c r="D23" s="25"/>
      <c r="E23" s="25" t="s">
        <v>29</v>
      </c>
      <c r="F23" s="25"/>
      <c r="G23" s="25" t="s">
        <v>30</v>
      </c>
      <c r="H23" s="25"/>
      <c r="I23" s="25" t="s">
        <v>47</v>
      </c>
      <c r="J23" s="25"/>
      <c r="K23" s="25" t="s">
        <v>31</v>
      </c>
      <c r="L23" s="25"/>
      <c r="M23" s="25" t="s">
        <v>32</v>
      </c>
      <c r="N23" s="25"/>
      <c r="O23" s="25" t="s">
        <v>33</v>
      </c>
      <c r="P23" s="8"/>
    </row>
    <row r="24" spans="1:16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x14ac:dyDescent="0.25">
      <c r="A25" s="8"/>
      <c r="B25" s="8"/>
      <c r="C25" s="56">
        <v>44287</v>
      </c>
      <c r="D25" s="8"/>
      <c r="E25" s="26">
        <v>5466347.4199999999</v>
      </c>
      <c r="F25" s="8"/>
      <c r="G25" s="26">
        <v>1287629.42</v>
      </c>
      <c r="H25" s="50"/>
      <c r="I25" s="49">
        <v>883522.09</v>
      </c>
      <c r="J25" s="8"/>
      <c r="K25" s="26">
        <v>557360.07999999996</v>
      </c>
      <c r="L25" s="8"/>
      <c r="M25" s="26">
        <v>3874364.35</v>
      </c>
      <c r="N25" s="8"/>
      <c r="O25" s="26">
        <f>SUM(E25,G25,I25,K25,M25)</f>
        <v>12069223.359999999</v>
      </c>
      <c r="P25" s="8"/>
    </row>
    <row r="26" spans="1:16" x14ac:dyDescent="0.25">
      <c r="A26" s="8"/>
      <c r="B26" s="8"/>
      <c r="C26" s="27" t="s">
        <v>54</v>
      </c>
      <c r="D26" s="25"/>
      <c r="E26" s="25" t="s">
        <v>29</v>
      </c>
      <c r="F26" s="25"/>
      <c r="G26" s="25" t="s">
        <v>30</v>
      </c>
      <c r="H26" s="25"/>
      <c r="I26" s="25" t="s">
        <v>47</v>
      </c>
      <c r="J26" s="25"/>
      <c r="K26" s="25" t="s">
        <v>31</v>
      </c>
      <c r="L26" s="25"/>
      <c r="M26" s="25" t="s">
        <v>32</v>
      </c>
      <c r="N26" s="25"/>
      <c r="O26" s="25" t="s">
        <v>33</v>
      </c>
      <c r="P26" s="8"/>
    </row>
    <row r="27" spans="1:16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25">
      <c r="A28" s="8"/>
      <c r="B28" s="8"/>
      <c r="C28" s="56">
        <v>44256</v>
      </c>
      <c r="D28" s="8"/>
      <c r="E28" s="26">
        <v>5222333.49</v>
      </c>
      <c r="F28" s="8"/>
      <c r="G28" s="26">
        <v>1505379.9</v>
      </c>
      <c r="H28" s="50"/>
      <c r="I28" s="49">
        <v>795996.13</v>
      </c>
      <c r="J28" s="8"/>
      <c r="K28" s="26">
        <v>598187.38</v>
      </c>
      <c r="L28" s="8"/>
      <c r="M28" s="26">
        <v>3910555.3200000003</v>
      </c>
      <c r="N28" s="8"/>
      <c r="O28" s="26">
        <f>SUM(E28,G28,I28,K28,M28)</f>
        <v>12032452.220000001</v>
      </c>
      <c r="P28" s="8"/>
    </row>
    <row r="29" spans="1:16" x14ac:dyDescent="0.25">
      <c r="A29" s="8"/>
      <c r="B29" s="8"/>
      <c r="C29" s="27" t="s">
        <v>54</v>
      </c>
      <c r="D29" s="25"/>
      <c r="E29" s="25" t="s">
        <v>29</v>
      </c>
      <c r="F29" s="25"/>
      <c r="G29" s="25" t="s">
        <v>30</v>
      </c>
      <c r="H29" s="25"/>
      <c r="I29" s="25" t="s">
        <v>47</v>
      </c>
      <c r="J29" s="25"/>
      <c r="K29" s="25" t="s">
        <v>31</v>
      </c>
      <c r="L29" s="25"/>
      <c r="M29" s="25" t="s">
        <v>32</v>
      </c>
      <c r="N29" s="25"/>
      <c r="O29" s="25" t="s">
        <v>33</v>
      </c>
      <c r="P29" s="8"/>
    </row>
    <row r="30" spans="1:16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25">
      <c r="A31" s="8"/>
      <c r="B31" s="8"/>
      <c r="C31" s="56">
        <v>44228</v>
      </c>
      <c r="D31" s="8"/>
      <c r="E31" s="26">
        <v>6389256.4299999997</v>
      </c>
      <c r="F31" s="8"/>
      <c r="G31" s="26">
        <v>1523452.14</v>
      </c>
      <c r="H31" s="50"/>
      <c r="I31" s="49">
        <v>922568.87</v>
      </c>
      <c r="J31" s="8"/>
      <c r="K31" s="26">
        <v>660900.6</v>
      </c>
      <c r="L31" s="8"/>
      <c r="M31" s="26">
        <v>3979640.65</v>
      </c>
      <c r="N31" s="8"/>
      <c r="O31" s="26">
        <f>SUM(E31,G31,I31,K31,M31)</f>
        <v>13475818.689999999</v>
      </c>
      <c r="P31" s="8"/>
    </row>
    <row r="32" spans="1:16" x14ac:dyDescent="0.25">
      <c r="A32" s="8"/>
      <c r="B32" s="8"/>
      <c r="C32" s="27" t="s">
        <v>54</v>
      </c>
      <c r="D32" s="25"/>
      <c r="E32" s="25" t="s">
        <v>29</v>
      </c>
      <c r="F32" s="25"/>
      <c r="G32" s="25" t="s">
        <v>30</v>
      </c>
      <c r="H32" s="25"/>
      <c r="I32" s="25" t="s">
        <v>47</v>
      </c>
      <c r="J32" s="25"/>
      <c r="K32" s="25" t="s">
        <v>31</v>
      </c>
      <c r="L32" s="25"/>
      <c r="M32" s="25" t="s">
        <v>32</v>
      </c>
      <c r="N32" s="25"/>
      <c r="O32" s="25" t="s">
        <v>33</v>
      </c>
      <c r="P32" s="8"/>
    </row>
    <row r="33" spans="1:16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A34" s="8"/>
      <c r="B34" s="8"/>
      <c r="C34" s="56">
        <v>44197</v>
      </c>
      <c r="D34" s="8"/>
      <c r="E34" s="26">
        <v>6402607.6200000001</v>
      </c>
      <c r="F34" s="8"/>
      <c r="G34" s="26">
        <v>1605667.5</v>
      </c>
      <c r="H34" s="50"/>
      <c r="I34" s="49">
        <v>943966.95</v>
      </c>
      <c r="J34" s="8"/>
      <c r="K34" s="26">
        <v>672367.65</v>
      </c>
      <c r="L34" s="8"/>
      <c r="M34" s="26">
        <v>3916487.77</v>
      </c>
      <c r="N34" s="8"/>
      <c r="O34" s="26">
        <f>SUM(E34,G34,I34,K34,M34)</f>
        <v>13541097.49</v>
      </c>
      <c r="P34" s="8"/>
    </row>
    <row r="35" spans="1:16" x14ac:dyDescent="0.25">
      <c r="A35" s="8"/>
      <c r="B35" s="8"/>
      <c r="C35" s="27" t="s">
        <v>54</v>
      </c>
      <c r="D35" s="25"/>
      <c r="E35" s="25" t="s">
        <v>29</v>
      </c>
      <c r="F35" s="25"/>
      <c r="G35" s="25" t="s">
        <v>30</v>
      </c>
      <c r="H35" s="25"/>
      <c r="I35" s="25" t="s">
        <v>47</v>
      </c>
      <c r="J35" s="25"/>
      <c r="K35" s="25" t="s">
        <v>31</v>
      </c>
      <c r="L35" s="25"/>
      <c r="M35" s="25" t="s">
        <v>32</v>
      </c>
      <c r="N35" s="25"/>
      <c r="O35" s="25" t="s">
        <v>33</v>
      </c>
      <c r="P35" s="8"/>
    </row>
    <row r="36" spans="1:16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25">
      <c r="A37" s="8"/>
      <c r="B37" s="8"/>
      <c r="C37" s="56">
        <v>44166</v>
      </c>
      <c r="D37" s="8"/>
      <c r="E37" s="26">
        <v>6546503.9700000007</v>
      </c>
      <c r="F37" s="8"/>
      <c r="G37" s="26">
        <v>1719164.47</v>
      </c>
      <c r="H37" s="50"/>
      <c r="I37" s="49">
        <v>836161.19</v>
      </c>
      <c r="J37" s="8"/>
      <c r="K37" s="26">
        <v>671650.96</v>
      </c>
      <c r="L37" s="8"/>
      <c r="M37" s="26">
        <v>4090886.0700000003</v>
      </c>
      <c r="N37" s="8"/>
      <c r="O37" s="26">
        <f>SUM(E37,G37,I37,K37,M37)</f>
        <v>13864366.66</v>
      </c>
      <c r="P37" s="8"/>
    </row>
    <row r="38" spans="1:16" x14ac:dyDescent="0.25">
      <c r="A38" s="8"/>
      <c r="B38" s="8"/>
      <c r="C38" s="27" t="s">
        <v>54</v>
      </c>
      <c r="D38" s="25"/>
      <c r="E38" s="25" t="s">
        <v>29</v>
      </c>
      <c r="F38" s="25"/>
      <c r="G38" s="25" t="s">
        <v>30</v>
      </c>
      <c r="H38" s="25"/>
      <c r="I38" s="25" t="s">
        <v>47</v>
      </c>
      <c r="J38" s="25"/>
      <c r="K38" s="25" t="s">
        <v>31</v>
      </c>
      <c r="L38" s="25"/>
      <c r="M38" s="25" t="s">
        <v>32</v>
      </c>
      <c r="N38" s="25"/>
      <c r="O38" s="25" t="s">
        <v>33</v>
      </c>
      <c r="P38" s="8"/>
    </row>
    <row r="39" spans="1:16" x14ac:dyDescent="0.25">
      <c r="A39" s="8"/>
      <c r="B39" s="8"/>
      <c r="C39" s="5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25">
      <c r="A40" s="8"/>
      <c r="B40" s="8"/>
      <c r="C40" s="56">
        <v>44136</v>
      </c>
      <c r="D40" s="8"/>
      <c r="E40" s="26">
        <v>6365814.7799999993</v>
      </c>
      <c r="F40" s="8"/>
      <c r="G40" s="26">
        <v>1762674.79</v>
      </c>
      <c r="H40" s="50"/>
      <c r="I40" s="49">
        <v>895862.48</v>
      </c>
      <c r="J40" s="8"/>
      <c r="K40" s="26">
        <v>833628.08</v>
      </c>
      <c r="L40" s="8"/>
      <c r="M40" s="26">
        <v>3711523.6100000003</v>
      </c>
      <c r="N40" s="8"/>
      <c r="O40" s="26">
        <f>SUM(E40,G40,I40,K40,M40)</f>
        <v>13569503.739999998</v>
      </c>
      <c r="P40" s="8"/>
    </row>
    <row r="41" spans="1:16" x14ac:dyDescent="0.25">
      <c r="A41" s="8"/>
      <c r="B41" s="8"/>
      <c r="C41" s="27" t="s">
        <v>54</v>
      </c>
      <c r="D41" s="25"/>
      <c r="E41" s="25" t="s">
        <v>29</v>
      </c>
      <c r="F41" s="25"/>
      <c r="G41" s="25" t="s">
        <v>30</v>
      </c>
      <c r="H41" s="25"/>
      <c r="I41" s="25" t="s">
        <v>47</v>
      </c>
      <c r="J41" s="25"/>
      <c r="K41" s="25" t="s">
        <v>31</v>
      </c>
      <c r="L41" s="25"/>
      <c r="M41" s="25" t="s">
        <v>32</v>
      </c>
      <c r="N41" s="25"/>
      <c r="O41" s="25" t="s">
        <v>33</v>
      </c>
      <c r="P41" s="8"/>
    </row>
    <row r="42" spans="1:16" x14ac:dyDescent="0.25">
      <c r="A42" s="8"/>
      <c r="B42" s="8"/>
      <c r="C42" s="5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25">
      <c r="A43" s="8"/>
      <c r="B43" s="8"/>
      <c r="C43" s="56">
        <v>44105</v>
      </c>
      <c r="D43" s="8"/>
      <c r="E43" s="26">
        <v>6467360.46</v>
      </c>
      <c r="F43" s="8"/>
      <c r="G43" s="26">
        <v>1592758.31</v>
      </c>
      <c r="H43" s="50"/>
      <c r="I43" s="49">
        <v>1136806.56</v>
      </c>
      <c r="J43" s="8"/>
      <c r="K43" s="26">
        <v>705071.68</v>
      </c>
      <c r="L43" s="8"/>
      <c r="M43" s="26">
        <v>3587464.2</v>
      </c>
      <c r="N43" s="8"/>
      <c r="O43" s="26">
        <f>SUM(E43,G43,I43,K43,M43)</f>
        <v>13489461.210000001</v>
      </c>
      <c r="P43" s="8"/>
    </row>
    <row r="44" spans="1:16" ht="30" x14ac:dyDescent="0.25">
      <c r="A44" s="8"/>
      <c r="B44" s="8"/>
      <c r="C44" s="27" t="s">
        <v>35</v>
      </c>
      <c r="D44" s="25"/>
      <c r="E44" s="25" t="s">
        <v>29</v>
      </c>
      <c r="F44" s="25"/>
      <c r="G44" s="25" t="s">
        <v>30</v>
      </c>
      <c r="H44" s="25"/>
      <c r="I44" s="25" t="s">
        <v>47</v>
      </c>
      <c r="J44" s="25"/>
      <c r="K44" s="25" t="s">
        <v>31</v>
      </c>
      <c r="L44" s="25"/>
      <c r="M44" s="25" t="s">
        <v>32</v>
      </c>
      <c r="N44" s="25"/>
      <c r="O44" s="25" t="s">
        <v>33</v>
      </c>
      <c r="P44" s="8"/>
    </row>
    <row r="45" spans="1:16" x14ac:dyDescent="0.25">
      <c r="A45" s="8"/>
      <c r="B45" s="8"/>
      <c r="C45" s="55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x14ac:dyDescent="0.25">
      <c r="A46" s="8"/>
      <c r="B46" s="8"/>
      <c r="C46" s="56">
        <v>44075</v>
      </c>
      <c r="D46" s="8"/>
      <c r="E46" s="26">
        <v>7064917.0800000001</v>
      </c>
      <c r="F46" s="8"/>
      <c r="G46" s="26">
        <v>2061433.98</v>
      </c>
      <c r="H46" s="50"/>
      <c r="I46" s="49">
        <v>1138006.3899999999</v>
      </c>
      <c r="J46" s="8"/>
      <c r="K46" s="26">
        <v>708443.88</v>
      </c>
      <c r="L46" s="8"/>
      <c r="M46" s="26">
        <v>3952463.65</v>
      </c>
      <c r="N46" s="8"/>
      <c r="O46" s="26">
        <f>SUM(E46,G46,I46,K46,M46)</f>
        <v>14925264.980000002</v>
      </c>
      <c r="P46" s="8"/>
    </row>
    <row r="47" spans="1:16" ht="30" x14ac:dyDescent="0.25">
      <c r="A47" s="8"/>
      <c r="B47" s="8"/>
      <c r="C47" s="27" t="s">
        <v>36</v>
      </c>
      <c r="D47" s="25"/>
      <c r="E47" s="25" t="s">
        <v>29</v>
      </c>
      <c r="F47" s="25"/>
      <c r="G47" s="25" t="s">
        <v>30</v>
      </c>
      <c r="H47" s="25"/>
      <c r="I47" s="25" t="s">
        <v>47</v>
      </c>
      <c r="J47" s="25"/>
      <c r="K47" s="25" t="s">
        <v>31</v>
      </c>
      <c r="L47" s="25"/>
      <c r="M47" s="25" t="s">
        <v>32</v>
      </c>
      <c r="N47" s="25"/>
      <c r="O47" s="25" t="s">
        <v>33</v>
      </c>
      <c r="P47" s="8"/>
    </row>
    <row r="48" spans="1:16" x14ac:dyDescent="0.25">
      <c r="A48" s="8"/>
      <c r="B48" s="8"/>
      <c r="C48" s="5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idden="1" x14ac:dyDescent="0.25">
      <c r="A49" s="8"/>
      <c r="B49" s="8"/>
      <c r="C49" s="56">
        <v>44044</v>
      </c>
      <c r="D49" s="8"/>
      <c r="E49" s="26">
        <v>8435860.2300000004</v>
      </c>
      <c r="F49" s="8"/>
      <c r="G49" s="26">
        <v>1943749.78</v>
      </c>
      <c r="H49" s="50"/>
      <c r="I49" s="49">
        <v>980400.35</v>
      </c>
      <c r="J49" s="8"/>
      <c r="K49" s="26">
        <v>742524.61</v>
      </c>
      <c r="L49" s="8"/>
      <c r="M49" s="26">
        <v>4024364.96</v>
      </c>
      <c r="N49" s="8"/>
      <c r="O49" s="26">
        <f>SUM(E49,G49,I49,K49,M49)</f>
        <v>16126899.93</v>
      </c>
      <c r="P49" s="8"/>
    </row>
    <row r="50" spans="1:16" ht="30" hidden="1" x14ac:dyDescent="0.25">
      <c r="A50" s="8"/>
      <c r="B50" s="8"/>
      <c r="C50" s="27" t="s">
        <v>35</v>
      </c>
      <c r="D50" s="25"/>
      <c r="E50" s="25" t="s">
        <v>29</v>
      </c>
      <c r="F50" s="25"/>
      <c r="G50" s="25" t="s">
        <v>30</v>
      </c>
      <c r="H50" s="25"/>
      <c r="I50" s="25" t="s">
        <v>47</v>
      </c>
      <c r="J50" s="25"/>
      <c r="K50" s="25" t="s">
        <v>31</v>
      </c>
      <c r="L50" s="25"/>
      <c r="M50" s="25" t="s">
        <v>32</v>
      </c>
      <c r="N50" s="25"/>
      <c r="O50" s="25" t="s">
        <v>33</v>
      </c>
      <c r="P50" s="8"/>
    </row>
    <row r="51" spans="1:16" hidden="1" x14ac:dyDescent="0.25">
      <c r="A51" s="8"/>
      <c r="B51" s="8"/>
      <c r="C51" s="55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idden="1" x14ac:dyDescent="0.25">
      <c r="A52" s="8"/>
      <c r="B52" s="8"/>
      <c r="C52" s="56">
        <v>44013</v>
      </c>
      <c r="D52" s="8"/>
      <c r="E52" s="26">
        <v>7665645.75</v>
      </c>
      <c r="F52" s="8"/>
      <c r="G52" s="26">
        <v>1662701.27</v>
      </c>
      <c r="H52" s="50"/>
      <c r="I52" s="49">
        <v>1040509.2</v>
      </c>
      <c r="J52" s="8"/>
      <c r="K52" s="26">
        <v>708660.8</v>
      </c>
      <c r="L52" s="8"/>
      <c r="M52" s="26">
        <v>4082278.35</v>
      </c>
      <c r="N52" s="8"/>
      <c r="O52" s="26">
        <f>SUM(E52,G52,I52,K52,M52)</f>
        <v>15159795.369999999</v>
      </c>
      <c r="P52" s="8"/>
    </row>
    <row r="53" spans="1:16" ht="30" hidden="1" x14ac:dyDescent="0.25">
      <c r="A53" s="8"/>
      <c r="B53" s="8"/>
      <c r="C53" s="27" t="s">
        <v>36</v>
      </c>
      <c r="D53" s="25"/>
      <c r="E53" s="25" t="s">
        <v>29</v>
      </c>
      <c r="F53" s="25"/>
      <c r="G53" s="25" t="s">
        <v>30</v>
      </c>
      <c r="H53" s="25"/>
      <c r="I53" s="25" t="s">
        <v>47</v>
      </c>
      <c r="J53" s="25"/>
      <c r="K53" s="25" t="s">
        <v>31</v>
      </c>
      <c r="L53" s="25"/>
      <c r="M53" s="25" t="s">
        <v>32</v>
      </c>
      <c r="N53" s="25"/>
      <c r="O53" s="25" t="s">
        <v>33</v>
      </c>
      <c r="P53" s="8"/>
    </row>
    <row r="54" spans="1:16" hidden="1" x14ac:dyDescent="0.25">
      <c r="A54" s="8"/>
      <c r="B54" s="8"/>
      <c r="C54" s="5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idden="1" x14ac:dyDescent="0.25">
      <c r="A55" s="8"/>
      <c r="B55" s="8"/>
      <c r="C55" s="56">
        <v>43983</v>
      </c>
      <c r="D55" s="8"/>
      <c r="E55" s="26">
        <v>6175284.2000000002</v>
      </c>
      <c r="F55" s="8"/>
      <c r="G55" s="26">
        <v>1623296.51</v>
      </c>
      <c r="H55" s="50"/>
      <c r="I55" s="49">
        <v>1015588.13</v>
      </c>
      <c r="J55" s="8"/>
      <c r="K55" s="26">
        <v>790468.27</v>
      </c>
      <c r="L55" s="8"/>
      <c r="M55" s="26">
        <v>4068147.55</v>
      </c>
      <c r="N55" s="8"/>
      <c r="O55" s="26">
        <f>SUM(E55,G55,I55,K55,M55)</f>
        <v>13672784.66</v>
      </c>
      <c r="P55" s="8"/>
    </row>
    <row r="56" spans="1:16" ht="30" hidden="1" x14ac:dyDescent="0.25">
      <c r="A56" s="8"/>
      <c r="B56" s="8"/>
      <c r="C56" s="27" t="s">
        <v>36</v>
      </c>
      <c r="D56" s="25"/>
      <c r="E56" s="25" t="s">
        <v>29</v>
      </c>
      <c r="F56" s="25"/>
      <c r="G56" s="25" t="s">
        <v>30</v>
      </c>
      <c r="H56" s="25"/>
      <c r="I56" s="25" t="s">
        <v>47</v>
      </c>
      <c r="J56" s="25"/>
      <c r="K56" s="25" t="s">
        <v>31</v>
      </c>
      <c r="L56" s="25"/>
      <c r="M56" s="25" t="s">
        <v>32</v>
      </c>
      <c r="N56" s="25"/>
      <c r="O56" s="25" t="s">
        <v>33</v>
      </c>
      <c r="P56" s="8"/>
    </row>
    <row r="57" spans="1:16" hidden="1" x14ac:dyDescent="0.25">
      <c r="A57" s="8"/>
      <c r="B57" s="8"/>
      <c r="C57" s="5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idden="1" x14ac:dyDescent="0.25">
      <c r="A58" s="8"/>
      <c r="B58" s="8"/>
      <c r="C58" s="56">
        <v>43952</v>
      </c>
      <c r="D58" s="8"/>
      <c r="E58" s="26">
        <v>6897025.629999999</v>
      </c>
      <c r="F58" s="8"/>
      <c r="G58" s="26">
        <v>1739861.0900000003</v>
      </c>
      <c r="H58" s="50"/>
      <c r="I58" s="49">
        <v>1132124.7300000002</v>
      </c>
      <c r="J58" s="8"/>
      <c r="K58" s="26">
        <v>887546.29</v>
      </c>
      <c r="L58" s="8"/>
      <c r="M58" s="26">
        <v>4148160.1600000006</v>
      </c>
      <c r="N58" s="8"/>
      <c r="O58" s="26">
        <f>SUM(E58,G58,I58,K58,M58)</f>
        <v>14804717.899999999</v>
      </c>
      <c r="P58" s="8"/>
    </row>
    <row r="59" spans="1:16" ht="30" hidden="1" x14ac:dyDescent="0.25">
      <c r="A59" s="8"/>
      <c r="B59" s="8"/>
      <c r="C59" s="27" t="s">
        <v>36</v>
      </c>
      <c r="D59" s="25"/>
      <c r="E59" s="25" t="s">
        <v>29</v>
      </c>
      <c r="F59" s="25"/>
      <c r="G59" s="25" t="s">
        <v>30</v>
      </c>
      <c r="H59" s="25"/>
      <c r="I59" s="25" t="s">
        <v>47</v>
      </c>
      <c r="J59" s="25"/>
      <c r="K59" s="25" t="s">
        <v>31</v>
      </c>
      <c r="L59" s="25"/>
      <c r="M59" s="25" t="s">
        <v>32</v>
      </c>
      <c r="N59" s="25"/>
      <c r="O59" s="25" t="s">
        <v>33</v>
      </c>
      <c r="P59" s="8"/>
    </row>
    <row r="60" spans="1:16" hidden="1" x14ac:dyDescent="0.25">
      <c r="A60" s="8"/>
      <c r="B60" s="8"/>
      <c r="C60" s="55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idden="1" x14ac:dyDescent="0.25">
      <c r="A61" s="8"/>
      <c r="B61" s="8"/>
      <c r="C61" s="56">
        <v>43922</v>
      </c>
      <c r="D61" s="8"/>
      <c r="E61" s="26">
        <v>5970393.1200000001</v>
      </c>
      <c r="F61" s="8"/>
      <c r="G61" s="26">
        <v>1889037.3</v>
      </c>
      <c r="H61" s="50"/>
      <c r="I61" s="49">
        <v>1221441.01</v>
      </c>
      <c r="J61" s="8"/>
      <c r="K61" s="26">
        <v>853526.74</v>
      </c>
      <c r="L61" s="8"/>
      <c r="M61" s="26">
        <v>3862868.96</v>
      </c>
      <c r="N61" s="8"/>
      <c r="O61" s="26">
        <f>SUM(E61,G61,I61,K61,M61)</f>
        <v>13797267.129999999</v>
      </c>
      <c r="P61" s="8"/>
    </row>
    <row r="62" spans="1:16" ht="30" hidden="1" x14ac:dyDescent="0.25">
      <c r="A62" s="8"/>
      <c r="B62" s="8"/>
      <c r="C62" s="27" t="s">
        <v>36</v>
      </c>
      <c r="D62" s="25"/>
      <c r="E62" s="25" t="s">
        <v>29</v>
      </c>
      <c r="F62" s="25"/>
      <c r="G62" s="25" t="s">
        <v>30</v>
      </c>
      <c r="H62" s="25"/>
      <c r="I62" s="25" t="s">
        <v>47</v>
      </c>
      <c r="J62" s="25"/>
      <c r="K62" s="25" t="s">
        <v>31</v>
      </c>
      <c r="L62" s="25"/>
      <c r="M62" s="25" t="s">
        <v>32</v>
      </c>
      <c r="N62" s="25"/>
      <c r="O62" s="25" t="s">
        <v>33</v>
      </c>
      <c r="P62" s="8"/>
    </row>
    <row r="63" spans="1:16" hidden="1" x14ac:dyDescent="0.25">
      <c r="A63" s="8"/>
      <c r="B63" s="8"/>
      <c r="C63" s="5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idden="1" x14ac:dyDescent="0.25">
      <c r="A64" s="8"/>
      <c r="B64" s="8"/>
      <c r="C64" s="56">
        <v>43891</v>
      </c>
      <c r="D64" s="8"/>
      <c r="E64" s="26">
        <v>5930873.8700000001</v>
      </c>
      <c r="F64" s="8"/>
      <c r="G64" s="26">
        <v>1802334.49</v>
      </c>
      <c r="H64" s="50"/>
      <c r="I64" s="49">
        <v>1180118.4699999997</v>
      </c>
      <c r="J64" s="8"/>
      <c r="K64" s="26">
        <v>851178.46</v>
      </c>
      <c r="L64" s="8"/>
      <c r="M64" s="26">
        <v>3615841.97</v>
      </c>
      <c r="N64" s="8"/>
      <c r="O64" s="26">
        <f>SUM(E64,G64,I64,K64,M64)</f>
        <v>13380347.26</v>
      </c>
      <c r="P64" s="8"/>
    </row>
    <row r="65" spans="1:16" ht="30" hidden="1" x14ac:dyDescent="0.25">
      <c r="A65" s="8"/>
      <c r="B65" s="8"/>
      <c r="C65" s="27" t="s">
        <v>36</v>
      </c>
      <c r="D65" s="25"/>
      <c r="E65" s="25" t="s">
        <v>29</v>
      </c>
      <c r="F65" s="25"/>
      <c r="G65" s="25" t="s">
        <v>30</v>
      </c>
      <c r="H65" s="25"/>
      <c r="I65" s="25" t="s">
        <v>47</v>
      </c>
      <c r="J65" s="25"/>
      <c r="K65" s="25" t="s">
        <v>31</v>
      </c>
      <c r="L65" s="25"/>
      <c r="M65" s="25" t="s">
        <v>32</v>
      </c>
      <c r="N65" s="25"/>
      <c r="O65" s="25" t="s">
        <v>33</v>
      </c>
      <c r="P65" s="8"/>
    </row>
    <row r="66" spans="1:16" hidden="1" x14ac:dyDescent="0.25">
      <c r="A66" s="8"/>
      <c r="B66" s="8"/>
      <c r="C66" s="5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idden="1" x14ac:dyDescent="0.25">
      <c r="A67" s="8"/>
      <c r="B67" s="8"/>
      <c r="C67" s="56">
        <v>43862</v>
      </c>
      <c r="D67" s="8"/>
      <c r="E67" s="26">
        <v>6567589.1600000011</v>
      </c>
      <c r="F67" s="8"/>
      <c r="G67" s="26">
        <v>1807432.9</v>
      </c>
      <c r="H67" s="50"/>
      <c r="I67" s="26">
        <v>1112477.8400000001</v>
      </c>
      <c r="J67" s="8"/>
      <c r="K67" s="26">
        <v>702758.65</v>
      </c>
      <c r="L67" s="8"/>
      <c r="M67" s="26">
        <v>3074748.29</v>
      </c>
      <c r="N67" s="8"/>
      <c r="O67" s="26">
        <f>SUM(E67,G67,I67,K67,M67)</f>
        <v>13265006.84</v>
      </c>
      <c r="P67" s="8"/>
    </row>
    <row r="68" spans="1:16" ht="30" hidden="1" x14ac:dyDescent="0.25">
      <c r="A68" s="8"/>
      <c r="B68" s="8"/>
      <c r="C68" s="27" t="s">
        <v>36</v>
      </c>
      <c r="D68" s="25"/>
      <c r="E68" s="25" t="s">
        <v>29</v>
      </c>
      <c r="F68" s="25"/>
      <c r="G68" s="25" t="s">
        <v>30</v>
      </c>
      <c r="H68" s="25"/>
      <c r="I68" s="25" t="s">
        <v>47</v>
      </c>
      <c r="J68" s="25"/>
      <c r="K68" s="25" t="s">
        <v>31</v>
      </c>
      <c r="L68" s="25"/>
      <c r="M68" s="25" t="s">
        <v>32</v>
      </c>
      <c r="N68" s="25"/>
      <c r="O68" s="25" t="s">
        <v>33</v>
      </c>
      <c r="P68" s="8"/>
    </row>
    <row r="69" spans="1:16" hidden="1" x14ac:dyDescent="0.25">
      <c r="A69" s="8"/>
      <c r="B69" s="8"/>
      <c r="C69" s="5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idden="1" x14ac:dyDescent="0.25">
      <c r="A70" s="8"/>
      <c r="B70" s="8"/>
      <c r="C70" s="56">
        <v>43831</v>
      </c>
      <c r="D70" s="8"/>
      <c r="E70" s="26">
        <v>6559978.5300000003</v>
      </c>
      <c r="F70" s="8"/>
      <c r="G70" s="26">
        <v>2038283.14</v>
      </c>
      <c r="H70" s="50"/>
      <c r="I70" s="26">
        <v>1011688.86</v>
      </c>
      <c r="J70" s="8"/>
      <c r="K70" s="26">
        <v>828855.89</v>
      </c>
      <c r="L70" s="8"/>
      <c r="M70" s="26">
        <v>2995819.33</v>
      </c>
      <c r="N70" s="8"/>
      <c r="O70" s="26">
        <f>SUM(E70,G70,I70,K70,M70)</f>
        <v>13434625.75</v>
      </c>
      <c r="P70" s="8"/>
    </row>
    <row r="71" spans="1:16" ht="30" hidden="1" x14ac:dyDescent="0.25">
      <c r="A71" s="8"/>
      <c r="B71" s="8"/>
      <c r="C71" s="27" t="s">
        <v>36</v>
      </c>
      <c r="D71" s="25"/>
      <c r="E71" s="25" t="s">
        <v>29</v>
      </c>
      <c r="F71" s="25"/>
      <c r="G71" s="25" t="s">
        <v>30</v>
      </c>
      <c r="H71" s="25"/>
      <c r="I71" s="25" t="s">
        <v>47</v>
      </c>
      <c r="J71" s="25"/>
      <c r="K71" s="25" t="s">
        <v>31</v>
      </c>
      <c r="L71" s="25"/>
      <c r="M71" s="25" t="s">
        <v>32</v>
      </c>
      <c r="N71" s="25"/>
      <c r="O71" s="25" t="s">
        <v>33</v>
      </c>
      <c r="P71" s="8"/>
    </row>
    <row r="72" spans="1:16" hidden="1" x14ac:dyDescent="0.25">
      <c r="A72" s="8"/>
      <c r="B72" s="8"/>
      <c r="C72" s="5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idden="1" x14ac:dyDescent="0.25">
      <c r="A73" s="8"/>
      <c r="B73" s="8"/>
      <c r="C73" s="56">
        <v>43800</v>
      </c>
      <c r="D73" s="8"/>
      <c r="E73" s="26">
        <v>8017158.2799999993</v>
      </c>
      <c r="F73" s="8"/>
      <c r="G73" s="26">
        <v>1814718.86</v>
      </c>
      <c r="H73" s="50"/>
      <c r="I73" s="26">
        <v>1135110.98</v>
      </c>
      <c r="J73" s="8"/>
      <c r="K73" s="26">
        <v>862990.83</v>
      </c>
      <c r="L73" s="8"/>
      <c r="M73" s="26">
        <v>2703518.53</v>
      </c>
      <c r="N73" s="8"/>
      <c r="O73" s="26">
        <f>SUM(E73,G73,I73,K73,M73)</f>
        <v>14533497.479999999</v>
      </c>
      <c r="P73" s="8"/>
    </row>
    <row r="74" spans="1:16" ht="30" hidden="1" x14ac:dyDescent="0.25">
      <c r="A74" s="8"/>
      <c r="B74" s="8"/>
      <c r="C74" s="27" t="s">
        <v>36</v>
      </c>
      <c r="D74" s="25"/>
      <c r="E74" s="25" t="s">
        <v>29</v>
      </c>
      <c r="F74" s="25"/>
      <c r="G74" s="25" t="s">
        <v>30</v>
      </c>
      <c r="H74" s="25"/>
      <c r="I74" s="25" t="s">
        <v>47</v>
      </c>
      <c r="J74" s="25"/>
      <c r="K74" s="25" t="s">
        <v>31</v>
      </c>
      <c r="L74" s="25"/>
      <c r="M74" s="25" t="s">
        <v>32</v>
      </c>
      <c r="N74" s="25"/>
      <c r="O74" s="25" t="s">
        <v>33</v>
      </c>
      <c r="P74" s="8"/>
    </row>
    <row r="75" spans="1:16" hidden="1" x14ac:dyDescent="0.25">
      <c r="A75" s="8"/>
      <c r="B75" s="8"/>
      <c r="C75" s="5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idden="1" x14ac:dyDescent="0.25">
      <c r="A76" s="8"/>
      <c r="B76" s="8"/>
      <c r="C76" s="56">
        <v>43770</v>
      </c>
      <c r="D76" s="8"/>
      <c r="E76" s="26">
        <v>6277113.6999999993</v>
      </c>
      <c r="F76" s="8"/>
      <c r="G76" s="26">
        <v>2179883</v>
      </c>
      <c r="H76" s="50"/>
      <c r="I76" s="26">
        <v>1224497.42</v>
      </c>
      <c r="J76" s="8"/>
      <c r="K76" s="26">
        <v>1174209.6599999999</v>
      </c>
      <c r="L76" s="8"/>
      <c r="M76" s="26">
        <v>2052260.8599999999</v>
      </c>
      <c r="N76" s="8"/>
      <c r="O76" s="26">
        <f>SUM(E76,G76,I76,K76,M76)</f>
        <v>12907964.639999999</v>
      </c>
      <c r="P76" s="8"/>
    </row>
    <row r="77" spans="1:16" ht="30" hidden="1" x14ac:dyDescent="0.25">
      <c r="A77" s="8"/>
      <c r="B77" s="8"/>
      <c r="C77" s="27" t="s">
        <v>36</v>
      </c>
      <c r="D77" s="25"/>
      <c r="E77" s="25" t="s">
        <v>29</v>
      </c>
      <c r="F77" s="25"/>
      <c r="G77" s="25" t="s">
        <v>30</v>
      </c>
      <c r="H77" s="25"/>
      <c r="I77" s="25" t="s">
        <v>47</v>
      </c>
      <c r="J77" s="25"/>
      <c r="K77" s="25" t="s">
        <v>31</v>
      </c>
      <c r="L77" s="25"/>
      <c r="M77" s="25" t="s">
        <v>32</v>
      </c>
      <c r="N77" s="25"/>
      <c r="O77" s="25" t="s">
        <v>33</v>
      </c>
      <c r="P77" s="8"/>
    </row>
    <row r="78" spans="1:16" hidden="1" x14ac:dyDescent="0.25">
      <c r="A78" s="8"/>
      <c r="B78" s="8"/>
      <c r="C78" s="5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idden="1" x14ac:dyDescent="0.25">
      <c r="A79" s="8"/>
      <c r="B79" s="8"/>
      <c r="C79" s="56">
        <v>43739</v>
      </c>
      <c r="D79" s="8"/>
      <c r="E79" s="26">
        <v>7581475.6299999999</v>
      </c>
      <c r="F79" s="8"/>
      <c r="G79" s="26">
        <v>2325737.2797080982</v>
      </c>
      <c r="H79" s="50"/>
      <c r="I79" s="26">
        <v>1659958.9402919021</v>
      </c>
      <c r="J79" s="8"/>
      <c r="K79" s="26">
        <v>162136.76999999999</v>
      </c>
      <c r="L79" s="8"/>
      <c r="M79" s="26">
        <v>2507083.08</v>
      </c>
      <c r="N79" s="8"/>
      <c r="O79" s="26">
        <f>SUM(E79,G79,I79,K79,M79)</f>
        <v>14236391.699999999</v>
      </c>
      <c r="P79" s="8"/>
    </row>
    <row r="80" spans="1:16" ht="30" hidden="1" x14ac:dyDescent="0.25">
      <c r="A80" s="8"/>
      <c r="B80" s="8"/>
      <c r="C80" s="27" t="s">
        <v>36</v>
      </c>
      <c r="D80" s="25"/>
      <c r="E80" s="25" t="s">
        <v>29</v>
      </c>
      <c r="F80" s="25"/>
      <c r="G80" s="25" t="s">
        <v>30</v>
      </c>
      <c r="H80" s="25"/>
      <c r="I80" s="25" t="s">
        <v>47</v>
      </c>
      <c r="J80" s="25"/>
      <c r="K80" s="25" t="s">
        <v>31</v>
      </c>
      <c r="L80" s="25"/>
      <c r="M80" s="25" t="s">
        <v>32</v>
      </c>
      <c r="N80" s="25"/>
      <c r="O80" s="25" t="s">
        <v>33</v>
      </c>
      <c r="P80" s="8"/>
    </row>
    <row r="81" spans="1:19" hidden="1" x14ac:dyDescent="0.25">
      <c r="A81" s="8"/>
      <c r="B81" s="8"/>
      <c r="C81" s="5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9" hidden="1" x14ac:dyDescent="0.25">
      <c r="A82" s="8"/>
      <c r="B82" s="8"/>
      <c r="C82" s="56">
        <v>43709</v>
      </c>
      <c r="D82" s="8"/>
      <c r="E82" s="26">
        <v>8531861.2899999991</v>
      </c>
      <c r="F82" s="8"/>
      <c r="G82" s="26">
        <v>3176268.65</v>
      </c>
      <c r="H82" s="50"/>
      <c r="I82" s="26">
        <v>301923.20000000001</v>
      </c>
      <c r="J82" s="8"/>
      <c r="K82" s="26">
        <v>809238.09</v>
      </c>
      <c r="L82" s="8"/>
      <c r="M82" s="26">
        <v>2702101.93</v>
      </c>
      <c r="N82" s="8"/>
      <c r="O82" s="26">
        <f>SUM(E82,G82,I82,K82,M82)</f>
        <v>15521393.159999998</v>
      </c>
      <c r="P82" s="8"/>
    </row>
    <row r="83" spans="1:19" ht="30" hidden="1" x14ac:dyDescent="0.25">
      <c r="A83" s="8"/>
      <c r="B83" s="8"/>
      <c r="C83" s="27" t="s">
        <v>36</v>
      </c>
      <c r="D83" s="25"/>
      <c r="E83" s="25" t="s">
        <v>29</v>
      </c>
      <c r="F83" s="25"/>
      <c r="G83" s="25" t="s">
        <v>30</v>
      </c>
      <c r="H83" s="25"/>
      <c r="I83" s="25" t="s">
        <v>47</v>
      </c>
      <c r="J83" s="25"/>
      <c r="K83" s="25" t="s">
        <v>31</v>
      </c>
      <c r="L83" s="25"/>
      <c r="M83" s="25" t="s">
        <v>32</v>
      </c>
      <c r="N83" s="25"/>
      <c r="O83" s="25" t="s">
        <v>33</v>
      </c>
      <c r="P83" s="8"/>
    </row>
    <row r="84" spans="1:19" hidden="1" x14ac:dyDescent="0.25">
      <c r="A84" s="8"/>
      <c r="B84" s="8"/>
      <c r="C84" s="5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9" hidden="1" x14ac:dyDescent="0.25">
      <c r="A85" s="8"/>
      <c r="B85" s="8"/>
      <c r="C85" s="56">
        <v>43678</v>
      </c>
      <c r="D85" s="8"/>
      <c r="E85" s="26">
        <v>9996441.9800000004</v>
      </c>
      <c r="F85" s="8"/>
      <c r="G85" s="26">
        <v>850545.35</v>
      </c>
      <c r="H85" s="50"/>
      <c r="I85" s="26">
        <v>1233883.51</v>
      </c>
      <c r="J85" s="8"/>
      <c r="K85" s="26">
        <v>705594.76</v>
      </c>
      <c r="L85" s="8"/>
      <c r="M85" s="26">
        <v>2812465.53</v>
      </c>
      <c r="N85" s="8"/>
      <c r="O85" s="26">
        <f>SUM(E85,G85,I85,K85,M85)</f>
        <v>15598931.129999999</v>
      </c>
      <c r="P85" s="8"/>
    </row>
    <row r="86" spans="1:19" ht="30" hidden="1" x14ac:dyDescent="0.25">
      <c r="A86" s="8"/>
      <c r="B86" s="8"/>
      <c r="C86" s="27" t="s">
        <v>36</v>
      </c>
      <c r="D86" s="25"/>
      <c r="E86" s="25" t="s">
        <v>29</v>
      </c>
      <c r="F86" s="25"/>
      <c r="G86" s="25" t="s">
        <v>30</v>
      </c>
      <c r="H86" s="25"/>
      <c r="I86" s="25" t="s">
        <v>47</v>
      </c>
      <c r="J86" s="25"/>
      <c r="K86" s="25" t="s">
        <v>31</v>
      </c>
      <c r="L86" s="25"/>
      <c r="M86" s="25" t="s">
        <v>32</v>
      </c>
      <c r="N86" s="25"/>
      <c r="O86" s="25" t="s">
        <v>33</v>
      </c>
      <c r="P86" s="8"/>
    </row>
    <row r="87" spans="1:19" hidden="1" x14ac:dyDescent="0.25">
      <c r="A87" s="8"/>
      <c r="B87" s="8"/>
      <c r="C87" s="5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9" hidden="1" x14ac:dyDescent="0.25">
      <c r="A88" s="8"/>
      <c r="B88" s="8"/>
      <c r="C88" s="56">
        <v>43647</v>
      </c>
      <c r="D88" s="8"/>
      <c r="E88" s="26">
        <v>6506339.0999999996</v>
      </c>
      <c r="F88" s="8"/>
      <c r="G88" s="26">
        <v>2402239.12</v>
      </c>
      <c r="H88" s="50"/>
      <c r="I88" s="26">
        <v>1073351.49</v>
      </c>
      <c r="J88" s="8"/>
      <c r="K88" s="26">
        <v>654553.79</v>
      </c>
      <c r="L88" s="8"/>
      <c r="M88" s="26">
        <v>3151886.06</v>
      </c>
      <c r="N88" s="8"/>
      <c r="O88" s="26">
        <f>SUM(E88,G88,I88,K88,M88)</f>
        <v>13788369.560000001</v>
      </c>
      <c r="P88" s="8"/>
    </row>
    <row r="89" spans="1:19" ht="30" hidden="1" x14ac:dyDescent="0.25">
      <c r="A89" s="8"/>
      <c r="B89" s="8"/>
      <c r="C89" s="27" t="s">
        <v>36</v>
      </c>
      <c r="D89" s="25"/>
      <c r="E89" s="25" t="s">
        <v>29</v>
      </c>
      <c r="F89" s="25"/>
      <c r="G89" s="25" t="s">
        <v>30</v>
      </c>
      <c r="H89" s="25"/>
      <c r="I89" s="25" t="s">
        <v>47</v>
      </c>
      <c r="J89" s="25"/>
      <c r="K89" s="25" t="s">
        <v>31</v>
      </c>
      <c r="L89" s="25"/>
      <c r="M89" s="25" t="s">
        <v>32</v>
      </c>
      <c r="N89" s="25"/>
      <c r="O89" s="25" t="s">
        <v>33</v>
      </c>
      <c r="P89" s="8"/>
    </row>
    <row r="90" spans="1:19" hidden="1" x14ac:dyDescent="0.25">
      <c r="A90" s="8"/>
      <c r="B90" s="8"/>
      <c r="C90" s="5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9" hidden="1" x14ac:dyDescent="0.25">
      <c r="A91" s="8"/>
      <c r="B91" s="8"/>
      <c r="C91" s="56">
        <v>43617</v>
      </c>
      <c r="D91" s="8"/>
      <c r="E91" s="26">
        <v>6403178.6399999997</v>
      </c>
      <c r="F91" s="8"/>
      <c r="G91" s="26">
        <v>2651343.4190408052</v>
      </c>
      <c r="H91" s="50"/>
      <c r="I91" s="26">
        <f>4485537.5-G91</f>
        <v>1834194.0809591948</v>
      </c>
      <c r="J91" s="8"/>
      <c r="K91" s="26">
        <v>916346.91</v>
      </c>
      <c r="L91" s="8"/>
      <c r="M91" s="26">
        <v>5639518.5199999996</v>
      </c>
      <c r="N91" s="8"/>
      <c r="O91" s="26">
        <f>SUM(E91,G91,I91,K91,M91)</f>
        <v>17444581.57</v>
      </c>
      <c r="P91" s="8"/>
    </row>
    <row r="92" spans="1:19" ht="30" hidden="1" x14ac:dyDescent="0.25">
      <c r="A92" s="8"/>
      <c r="B92" s="8"/>
      <c r="C92" s="27" t="s">
        <v>36</v>
      </c>
      <c r="D92" s="25"/>
      <c r="E92" s="25" t="s">
        <v>29</v>
      </c>
      <c r="F92" s="25"/>
      <c r="G92" s="25" t="s">
        <v>30</v>
      </c>
      <c r="H92" s="25"/>
      <c r="I92" s="25" t="s">
        <v>47</v>
      </c>
      <c r="J92" s="25"/>
      <c r="K92" s="25" t="s">
        <v>31</v>
      </c>
      <c r="L92" s="25"/>
      <c r="M92" s="25" t="s">
        <v>32</v>
      </c>
      <c r="N92" s="25"/>
      <c r="O92" s="25" t="s">
        <v>33</v>
      </c>
      <c r="P92" s="8"/>
    </row>
    <row r="93" spans="1:19" hidden="1" x14ac:dyDescent="0.25">
      <c r="A93" s="8"/>
      <c r="B93" s="8"/>
      <c r="C93" s="5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9" hidden="1" x14ac:dyDescent="0.25">
      <c r="A94" s="8"/>
      <c r="B94" s="8"/>
      <c r="C94" s="56">
        <v>43586</v>
      </c>
      <c r="D94" s="8"/>
      <c r="E94" s="26">
        <v>6319654.7800000003</v>
      </c>
      <c r="F94" s="8"/>
      <c r="G94" s="26">
        <v>1710054.1529793008</v>
      </c>
      <c r="H94" s="50"/>
      <c r="I94" s="49">
        <v>1183012.0470206994</v>
      </c>
      <c r="J94" s="8"/>
      <c r="K94" s="26">
        <v>884306.99</v>
      </c>
      <c r="L94" s="8"/>
      <c r="M94" s="26">
        <v>4419247</v>
      </c>
      <c r="N94" s="8"/>
      <c r="O94" s="26">
        <f>SUM(E94,G94,I94,K94,M94)</f>
        <v>14516274.970000001</v>
      </c>
      <c r="P94" s="8"/>
      <c r="S94" s="53"/>
    </row>
    <row r="95" spans="1:19" ht="30" hidden="1" x14ac:dyDescent="0.25">
      <c r="A95" s="8"/>
      <c r="B95" s="8"/>
      <c r="C95" s="27" t="s">
        <v>36</v>
      </c>
      <c r="D95" s="25"/>
      <c r="E95" s="25" t="s">
        <v>29</v>
      </c>
      <c r="F95" s="25"/>
      <c r="G95" s="25" t="s">
        <v>30</v>
      </c>
      <c r="H95" s="25"/>
      <c r="I95" s="25" t="s">
        <v>47</v>
      </c>
      <c r="J95" s="25"/>
      <c r="K95" s="25" t="s">
        <v>31</v>
      </c>
      <c r="L95" s="25"/>
      <c r="M95" s="25" t="s">
        <v>32</v>
      </c>
      <c r="N95" s="25"/>
      <c r="O95" s="25" t="s">
        <v>33</v>
      </c>
      <c r="P95" s="8"/>
    </row>
    <row r="96" spans="1:19" hidden="1" x14ac:dyDescent="0.25">
      <c r="A96" s="8"/>
      <c r="B96" s="8"/>
      <c r="C96" s="27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8"/>
    </row>
    <row r="97" spans="1:21" hidden="1" x14ac:dyDescent="0.25">
      <c r="A97" s="8"/>
      <c r="B97" s="8"/>
      <c r="C97" s="56">
        <v>43556</v>
      </c>
      <c r="D97" s="8"/>
      <c r="E97" s="26">
        <v>5530924.5800000001</v>
      </c>
      <c r="F97" s="8"/>
      <c r="G97" s="26">
        <v>2346444.29</v>
      </c>
      <c r="H97" s="50"/>
      <c r="I97" s="49">
        <v>1344857.05</v>
      </c>
      <c r="J97" s="8"/>
      <c r="K97" s="26">
        <v>942303.25</v>
      </c>
      <c r="L97" s="8"/>
      <c r="M97" s="26">
        <f>5049676.18+3701</f>
        <v>5053377.18</v>
      </c>
      <c r="N97" s="8"/>
      <c r="O97" s="26">
        <f>SUM(E97,G97,I97,K97,M97)</f>
        <v>15217906.35</v>
      </c>
      <c r="P97" s="8"/>
      <c r="S97" s="53"/>
    </row>
    <row r="98" spans="1:21" ht="30" hidden="1" x14ac:dyDescent="0.25">
      <c r="A98" s="8"/>
      <c r="B98" s="8"/>
      <c r="C98" s="27" t="s">
        <v>36</v>
      </c>
      <c r="D98" s="25"/>
      <c r="E98" s="25" t="s">
        <v>29</v>
      </c>
      <c r="F98" s="25"/>
      <c r="G98" s="25" t="s">
        <v>30</v>
      </c>
      <c r="H98" s="25"/>
      <c r="I98" s="25" t="s">
        <v>47</v>
      </c>
      <c r="J98" s="25"/>
      <c r="K98" s="25" t="s">
        <v>31</v>
      </c>
      <c r="L98" s="25"/>
      <c r="M98" s="25" t="s">
        <v>32</v>
      </c>
      <c r="N98" s="25"/>
      <c r="O98" s="25" t="s">
        <v>33</v>
      </c>
      <c r="P98" s="8"/>
    </row>
    <row r="99" spans="1:21" hidden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21" hidden="1" x14ac:dyDescent="0.25">
      <c r="A100" s="8"/>
      <c r="B100" s="8"/>
      <c r="C100" s="56">
        <v>43525</v>
      </c>
      <c r="D100" s="8"/>
      <c r="E100" s="26">
        <v>6403178.6399999997</v>
      </c>
      <c r="F100" s="8"/>
      <c r="G100" s="26">
        <v>3135195.85</v>
      </c>
      <c r="H100" s="50"/>
      <c r="I100" s="49">
        <v>1350341.65</v>
      </c>
      <c r="J100" s="8"/>
      <c r="K100" s="26">
        <v>916346.91</v>
      </c>
      <c r="L100" s="8"/>
      <c r="M100" s="26">
        <f>5516938.5+122580.02</f>
        <v>5639518.5199999996</v>
      </c>
      <c r="N100" s="8"/>
      <c r="O100" s="26">
        <f>SUM(E100,G100,I100,K100,M100)</f>
        <v>17444581.57</v>
      </c>
      <c r="P100" s="8"/>
      <c r="S100" s="53"/>
    </row>
    <row r="101" spans="1:21" ht="30" hidden="1" x14ac:dyDescent="0.25">
      <c r="A101" s="8"/>
      <c r="B101" s="8"/>
      <c r="C101" s="27" t="s">
        <v>36</v>
      </c>
      <c r="D101" s="25"/>
      <c r="E101" s="25" t="s">
        <v>29</v>
      </c>
      <c r="F101" s="25"/>
      <c r="G101" s="25" t="s">
        <v>30</v>
      </c>
      <c r="H101" s="25"/>
      <c r="I101" s="25" t="s">
        <v>47</v>
      </c>
      <c r="J101" s="25"/>
      <c r="K101" s="25" t="s">
        <v>31</v>
      </c>
      <c r="L101" s="25"/>
      <c r="M101" s="25" t="s">
        <v>32</v>
      </c>
      <c r="N101" s="25"/>
      <c r="O101" s="25" t="s">
        <v>33</v>
      </c>
      <c r="P101" s="25"/>
    </row>
    <row r="102" spans="1:21" x14ac:dyDescent="0.25">
      <c r="A102" s="8"/>
      <c r="B102" s="8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1:21" x14ac:dyDescent="0.25">
      <c r="A103" s="8"/>
      <c r="B103" s="8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21" ht="18.75" x14ac:dyDescent="0.3">
      <c r="A104" s="33"/>
      <c r="B104" s="46" t="s">
        <v>37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</row>
    <row r="105" spans="1:21" x14ac:dyDescent="0.25">
      <c r="A105" s="33"/>
      <c r="B105" s="33"/>
      <c r="C105" s="52" t="s">
        <v>53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</row>
    <row r="106" spans="1:21" x14ac:dyDescent="0.25">
      <c r="A106" s="33"/>
      <c r="B106" s="33"/>
      <c r="C106" s="33" t="s">
        <v>38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51"/>
      <c r="N106" s="33"/>
      <c r="O106" s="33"/>
      <c r="P106" s="33"/>
      <c r="Q106" s="33"/>
      <c r="R106" s="33"/>
      <c r="S106" s="33"/>
      <c r="T106" s="33"/>
      <c r="U106" s="33"/>
    </row>
    <row r="107" spans="1:21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</row>
    <row r="108" spans="1:2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</row>
    <row r="109" spans="1:21" x14ac:dyDescent="0.25">
      <c r="A109" s="47"/>
      <c r="B109" s="47"/>
      <c r="C109" s="24" t="s">
        <v>10</v>
      </c>
      <c r="D109" s="47"/>
      <c r="E109" s="20" t="s">
        <v>48</v>
      </c>
      <c r="F109" s="47"/>
      <c r="G109" s="26">
        <v>0</v>
      </c>
      <c r="H109" s="49"/>
      <c r="I109" s="49"/>
      <c r="J109" s="47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</row>
    <row r="110" spans="1:21" ht="45" x14ac:dyDescent="0.25">
      <c r="A110" s="8"/>
      <c r="B110" s="8"/>
      <c r="C110" s="25" t="s">
        <v>28</v>
      </c>
      <c r="D110" s="25"/>
      <c r="E110" s="27" t="s">
        <v>39</v>
      </c>
      <c r="F110" s="25"/>
      <c r="G110" s="27" t="s">
        <v>40</v>
      </c>
      <c r="H110" s="27"/>
      <c r="I110" s="27"/>
      <c r="J110" s="25"/>
      <c r="K110" s="44"/>
      <c r="L110" s="44"/>
      <c r="M110" s="44"/>
      <c r="N110" s="44"/>
      <c r="O110" s="44"/>
      <c r="P110" s="44"/>
    </row>
    <row r="111" spans="1:2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21" x14ac:dyDescent="0.25">
      <c r="A112" s="8"/>
      <c r="B112" s="8"/>
      <c r="C112" s="25"/>
      <c r="D112" s="25"/>
      <c r="E112" s="25"/>
      <c r="F112" s="25"/>
      <c r="G112" s="25"/>
      <c r="H112" s="25"/>
      <c r="I112" s="25"/>
      <c r="J112" s="25"/>
      <c r="K112" s="44"/>
    </row>
    <row r="113" spans="1:11" x14ac:dyDescent="0.25">
      <c r="A113" s="8"/>
      <c r="B113" s="8"/>
      <c r="C113" s="24" t="s">
        <v>9</v>
      </c>
      <c r="D113" s="25"/>
      <c r="E113" s="20">
        <v>0</v>
      </c>
      <c r="F113" s="25"/>
      <c r="G113" s="26">
        <v>0</v>
      </c>
      <c r="H113" s="49"/>
      <c r="I113" s="49"/>
      <c r="J113" s="25"/>
      <c r="K113" s="44"/>
    </row>
    <row r="114" spans="1:11" ht="45" x14ac:dyDescent="0.25">
      <c r="A114" s="8"/>
      <c r="B114" s="8"/>
      <c r="C114" s="25" t="s">
        <v>34</v>
      </c>
      <c r="D114" s="25"/>
      <c r="E114" s="27" t="s">
        <v>39</v>
      </c>
      <c r="F114" s="25"/>
      <c r="G114" s="27" t="s">
        <v>40</v>
      </c>
      <c r="H114" s="27"/>
      <c r="I114" s="27"/>
      <c r="J114" s="25"/>
      <c r="K114" s="44"/>
    </row>
    <row r="115" spans="1:11" x14ac:dyDescent="0.25">
      <c r="A115" s="8"/>
      <c r="B115" s="8"/>
      <c r="C115" s="25"/>
      <c r="D115" s="25"/>
      <c r="E115" s="25"/>
      <c r="F115" s="25"/>
      <c r="G115" s="25"/>
      <c r="H115" s="25"/>
      <c r="I115" s="25"/>
      <c r="J115" s="25"/>
      <c r="K115" s="44"/>
    </row>
    <row r="116" spans="1:11" x14ac:dyDescent="0.25">
      <c r="A116" s="8"/>
      <c r="B116" s="8"/>
      <c r="C116" s="25"/>
      <c r="D116" s="25"/>
      <c r="E116" s="25"/>
      <c r="F116" s="25"/>
      <c r="G116" s="25"/>
      <c r="H116" s="25"/>
      <c r="I116" s="25"/>
      <c r="J116" s="25"/>
      <c r="K116" s="44"/>
    </row>
    <row r="117" spans="1:11" x14ac:dyDescent="0.25">
      <c r="A117" s="8"/>
      <c r="B117" s="8"/>
      <c r="C117" s="24" t="s">
        <v>10</v>
      </c>
      <c r="D117" s="25"/>
      <c r="E117" s="20">
        <v>0</v>
      </c>
      <c r="F117" s="25"/>
      <c r="G117" s="26">
        <v>0</v>
      </c>
      <c r="H117" s="49"/>
      <c r="I117" s="49"/>
      <c r="J117" s="25"/>
      <c r="K117" s="44"/>
    </row>
    <row r="118" spans="1:11" ht="45" x14ac:dyDescent="0.25">
      <c r="A118" s="8"/>
      <c r="B118" s="8"/>
      <c r="C118" s="27" t="s">
        <v>35</v>
      </c>
      <c r="D118" s="25"/>
      <c r="E118" s="27" t="s">
        <v>39</v>
      </c>
      <c r="F118" s="25"/>
      <c r="G118" s="27" t="s">
        <v>40</v>
      </c>
      <c r="H118" s="27"/>
      <c r="I118" s="27"/>
      <c r="J118" s="25"/>
      <c r="K118" s="44"/>
    </row>
    <row r="119" spans="1:11" x14ac:dyDescent="0.25">
      <c r="A119" s="8"/>
      <c r="B119" s="8"/>
      <c r="C119" s="25"/>
      <c r="D119" s="25"/>
      <c r="E119" s="25"/>
      <c r="F119" s="25"/>
      <c r="G119" s="25"/>
      <c r="H119" s="25"/>
      <c r="I119" s="25"/>
      <c r="J119" s="25"/>
      <c r="K119" s="44"/>
    </row>
    <row r="120" spans="1:11" x14ac:dyDescent="0.25">
      <c r="A120" s="8"/>
      <c r="B120" s="8"/>
      <c r="C120" s="25"/>
      <c r="D120" s="25"/>
      <c r="E120" s="25"/>
      <c r="F120" s="25"/>
      <c r="G120" s="25"/>
      <c r="H120" s="25"/>
      <c r="I120" s="25"/>
      <c r="J120" s="25"/>
      <c r="K120" s="44"/>
    </row>
    <row r="121" spans="1:11" x14ac:dyDescent="0.25">
      <c r="A121" s="8"/>
      <c r="B121" s="8"/>
      <c r="C121" s="24" t="s">
        <v>9</v>
      </c>
      <c r="D121" s="25"/>
      <c r="E121" s="20">
        <v>0</v>
      </c>
      <c r="F121" s="25"/>
      <c r="G121" s="26">
        <v>0</v>
      </c>
      <c r="H121" s="49"/>
      <c r="I121" s="49"/>
      <c r="J121" s="25"/>
      <c r="K121" s="44"/>
    </row>
    <row r="122" spans="1:11" ht="45" x14ac:dyDescent="0.25">
      <c r="A122" s="8"/>
      <c r="B122" s="8"/>
      <c r="C122" s="27" t="s">
        <v>36</v>
      </c>
      <c r="D122" s="25"/>
      <c r="E122" s="27" t="s">
        <v>39</v>
      </c>
      <c r="F122" s="25"/>
      <c r="G122" s="27" t="s">
        <v>40</v>
      </c>
      <c r="H122" s="27"/>
      <c r="I122" s="27"/>
      <c r="J122" s="25"/>
      <c r="K122" s="44"/>
    </row>
    <row r="123" spans="1:11" x14ac:dyDescent="0.25">
      <c r="A123" s="8"/>
      <c r="B123" s="8"/>
      <c r="C123" s="25"/>
      <c r="D123" s="25"/>
      <c r="E123" s="25"/>
      <c r="F123" s="25"/>
      <c r="G123" s="25"/>
      <c r="H123" s="25"/>
      <c r="I123" s="25"/>
      <c r="J123" s="25"/>
      <c r="K123" s="44"/>
    </row>
    <row r="124" spans="1:11" x14ac:dyDescent="0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8.75" x14ac:dyDescent="0.3">
      <c r="A125" s="33"/>
      <c r="B125" s="46" t="s">
        <v>41</v>
      </c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x14ac:dyDescent="0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x14ac:dyDescent="0.25">
      <c r="A127" s="33"/>
      <c r="B127" s="33"/>
      <c r="C127" s="33" t="s">
        <v>42</v>
      </c>
      <c r="D127" s="33"/>
      <c r="E127" s="33"/>
      <c r="F127" s="33"/>
      <c r="G127" s="33"/>
      <c r="H127" s="33"/>
      <c r="I127" s="33"/>
      <c r="J127" s="33"/>
      <c r="K127" s="33"/>
    </row>
    <row r="128" spans="1:11" x14ac:dyDescent="0.25">
      <c r="A128" s="33"/>
      <c r="B128" s="33"/>
      <c r="C128" s="33" t="s">
        <v>56</v>
      </c>
      <c r="D128" s="33"/>
      <c r="E128" s="33"/>
      <c r="F128" s="33"/>
      <c r="G128" s="33"/>
      <c r="H128" s="33"/>
      <c r="I128" s="33"/>
      <c r="J128" s="33"/>
      <c r="K128" s="33"/>
    </row>
    <row r="129" spans="1:82" x14ac:dyDescent="0.25">
      <c r="A129" s="8"/>
      <c r="B129" s="8"/>
      <c r="C129" s="25"/>
      <c r="D129" s="8"/>
      <c r="E129" s="25"/>
      <c r="F129" s="8"/>
      <c r="G129" s="25"/>
      <c r="H129" s="8"/>
      <c r="I129" s="25"/>
      <c r="J129" s="8"/>
      <c r="K129" s="25"/>
      <c r="L129" s="8"/>
      <c r="M129" s="25"/>
      <c r="N129" s="8"/>
      <c r="O129" s="25"/>
      <c r="P129" s="8"/>
      <c r="Q129" s="25"/>
      <c r="R129" s="8"/>
      <c r="S129" s="25"/>
      <c r="T129" s="8"/>
      <c r="U129" s="25"/>
      <c r="V129" s="8"/>
      <c r="W129" s="25"/>
      <c r="X129" s="8"/>
      <c r="Y129" s="25"/>
      <c r="Z129" s="8"/>
      <c r="AA129" s="25"/>
      <c r="AB129" s="8"/>
      <c r="AC129" s="25"/>
      <c r="AD129" s="8"/>
      <c r="AE129" s="25"/>
      <c r="AF129" s="8"/>
      <c r="AG129" s="25"/>
      <c r="AH129" s="8"/>
      <c r="AI129" s="25"/>
      <c r="AJ129" s="8"/>
      <c r="AK129" s="25"/>
      <c r="AL129" s="8"/>
      <c r="AM129" s="25"/>
      <c r="AN129" s="8"/>
      <c r="AO129" s="25"/>
      <c r="AP129" s="8"/>
      <c r="AQ129" s="25"/>
      <c r="AR129" s="8"/>
      <c r="AS129" s="25"/>
      <c r="AT129" s="8"/>
      <c r="AU129" s="25"/>
      <c r="AV129" s="8"/>
      <c r="AW129" s="25"/>
      <c r="AX129" s="8"/>
      <c r="AY129" s="25"/>
      <c r="AZ129" s="8"/>
      <c r="BA129" s="25"/>
      <c r="BB129" s="8"/>
      <c r="BC129" s="25"/>
      <c r="BD129" s="8"/>
      <c r="BE129" s="25"/>
      <c r="BF129" s="8"/>
      <c r="BG129" s="25"/>
      <c r="BH129" s="8"/>
      <c r="BI129" s="25"/>
      <c r="BJ129" s="8"/>
      <c r="BK129" s="25"/>
      <c r="BL129" s="8"/>
      <c r="BM129" s="25"/>
      <c r="BN129" s="8"/>
      <c r="BO129" s="25"/>
      <c r="BP129" s="8"/>
      <c r="BQ129" s="25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</row>
    <row r="130" spans="1:82" x14ac:dyDescent="0.25">
      <c r="A130" s="8"/>
      <c r="B130" s="8"/>
      <c r="C130" s="56">
        <v>44470</v>
      </c>
      <c r="D130" s="8"/>
      <c r="E130" s="26">
        <v>9368094.8499999996</v>
      </c>
      <c r="F130" s="8"/>
      <c r="G130" s="56">
        <v>44440</v>
      </c>
      <c r="H130" s="8"/>
      <c r="I130" s="26">
        <v>7901031.2699999996</v>
      </c>
      <c r="J130" s="8"/>
      <c r="K130" s="56">
        <v>44409</v>
      </c>
      <c r="L130" s="8"/>
      <c r="M130" s="26">
        <v>8641502.2300000004</v>
      </c>
      <c r="N130" s="8"/>
      <c r="O130" s="56">
        <v>44378</v>
      </c>
      <c r="P130" s="8"/>
      <c r="Q130" s="26">
        <v>8378719.6600000001</v>
      </c>
      <c r="R130" s="8"/>
      <c r="S130" s="56">
        <v>44348</v>
      </c>
      <c r="T130" s="8"/>
      <c r="U130" s="26">
        <v>8323259.5599999996</v>
      </c>
      <c r="V130" s="8"/>
      <c r="W130" s="56">
        <v>44317</v>
      </c>
      <c r="X130" s="8"/>
      <c r="Y130" s="26">
        <v>7020620.8300000001</v>
      </c>
      <c r="Z130" s="8"/>
      <c r="AA130" s="56">
        <v>44287</v>
      </c>
      <c r="AB130" s="8"/>
      <c r="AC130" s="26">
        <v>7610933.1900000004</v>
      </c>
      <c r="AD130" s="8"/>
      <c r="AE130" s="56">
        <v>44256</v>
      </c>
      <c r="AF130" s="8"/>
      <c r="AG130" s="26">
        <v>8885353.3900000006</v>
      </c>
      <c r="AH130" s="8"/>
      <c r="AI130" s="56">
        <v>44228</v>
      </c>
      <c r="AJ130" s="8"/>
      <c r="AK130" s="26">
        <v>8048274.9500000002</v>
      </c>
      <c r="AL130" s="8"/>
      <c r="AM130" s="56">
        <v>44197</v>
      </c>
      <c r="AN130" s="8"/>
      <c r="AO130" s="26">
        <v>8206672.0800000001</v>
      </c>
      <c r="AP130" s="8"/>
      <c r="AQ130" s="24" t="s">
        <v>59</v>
      </c>
      <c r="AR130" s="8"/>
      <c r="AS130" s="26">
        <v>8089074.2800000003</v>
      </c>
      <c r="AT130" s="8"/>
      <c r="AU130" s="24" t="s">
        <v>58</v>
      </c>
      <c r="AV130" s="8"/>
      <c r="AW130" s="26">
        <v>8753925.9199999999</v>
      </c>
      <c r="AX130" s="8"/>
      <c r="AY130" s="24" t="s">
        <v>57</v>
      </c>
      <c r="AZ130" s="8"/>
      <c r="BA130" s="26">
        <v>10479821.57</v>
      </c>
      <c r="BB130" s="8"/>
      <c r="BC130" s="24" t="s">
        <v>55</v>
      </c>
      <c r="BD130" s="8"/>
      <c r="BE130" s="26">
        <v>10735715.800000001</v>
      </c>
      <c r="BF130" s="8"/>
      <c r="BG130" s="24" t="s">
        <v>13</v>
      </c>
      <c r="BH130" s="8"/>
      <c r="BI130" s="26">
        <v>8921047.4199999999</v>
      </c>
      <c r="BJ130" s="8"/>
      <c r="BK130" s="24" t="s">
        <v>12</v>
      </c>
      <c r="BL130" s="8"/>
      <c r="BM130" s="26">
        <v>8013133.5</v>
      </c>
      <c r="BN130" s="8"/>
      <c r="BO130" s="24" t="s">
        <v>11</v>
      </c>
      <c r="BP130" s="8"/>
      <c r="BQ130" s="26">
        <v>8409779.5399999991</v>
      </c>
      <c r="BR130" s="8"/>
      <c r="BS130" s="24" t="s">
        <v>2</v>
      </c>
      <c r="BT130" s="25"/>
      <c r="BU130" s="26">
        <v>7357165.4800000004</v>
      </c>
      <c r="BV130" s="25"/>
      <c r="BW130" s="24" t="s">
        <v>10</v>
      </c>
      <c r="BX130" s="25"/>
      <c r="BY130" s="26">
        <v>7242792.5999999996</v>
      </c>
      <c r="BZ130" s="25"/>
      <c r="CA130" s="24" t="s">
        <v>9</v>
      </c>
      <c r="CB130" s="25"/>
      <c r="CC130" s="54">
        <v>8274238.25</v>
      </c>
      <c r="CD130" s="25"/>
    </row>
    <row r="131" spans="1:82" ht="45" x14ac:dyDescent="0.25">
      <c r="A131" s="8"/>
      <c r="B131" s="8"/>
      <c r="C131" s="25" t="s">
        <v>28</v>
      </c>
      <c r="D131" s="8"/>
      <c r="E131" s="27" t="s">
        <v>43</v>
      </c>
      <c r="F131" s="8"/>
      <c r="G131" s="25" t="s">
        <v>28</v>
      </c>
      <c r="H131" s="8"/>
      <c r="I131" s="27" t="s">
        <v>43</v>
      </c>
      <c r="J131" s="8"/>
      <c r="K131" s="25" t="s">
        <v>28</v>
      </c>
      <c r="L131" s="8"/>
      <c r="M131" s="27" t="s">
        <v>43</v>
      </c>
      <c r="N131" s="8"/>
      <c r="O131" s="25" t="s">
        <v>28</v>
      </c>
      <c r="P131" s="8"/>
      <c r="Q131" s="27" t="s">
        <v>43</v>
      </c>
      <c r="R131" s="8"/>
      <c r="S131" s="25" t="s">
        <v>34</v>
      </c>
      <c r="T131" s="8"/>
      <c r="U131" s="27" t="s">
        <v>43</v>
      </c>
      <c r="V131" s="8"/>
      <c r="W131" s="25" t="s">
        <v>34</v>
      </c>
      <c r="X131" s="8"/>
      <c r="Y131" s="27" t="s">
        <v>43</v>
      </c>
      <c r="Z131" s="8"/>
      <c r="AA131" s="25" t="s">
        <v>34</v>
      </c>
      <c r="AB131" s="8"/>
      <c r="AC131" s="27" t="s">
        <v>43</v>
      </c>
      <c r="AD131" s="8"/>
      <c r="AE131" s="25" t="s">
        <v>34</v>
      </c>
      <c r="AF131" s="8"/>
      <c r="AG131" s="27" t="s">
        <v>43</v>
      </c>
      <c r="AH131" s="8"/>
      <c r="AI131" s="25" t="s">
        <v>34</v>
      </c>
      <c r="AJ131" s="8"/>
      <c r="AK131" s="27" t="s">
        <v>43</v>
      </c>
      <c r="AL131" s="8"/>
      <c r="AM131" s="25" t="s">
        <v>34</v>
      </c>
      <c r="AN131" s="8"/>
      <c r="AO131" s="27" t="s">
        <v>43</v>
      </c>
      <c r="AP131" s="8"/>
      <c r="AQ131" s="25" t="s">
        <v>34</v>
      </c>
      <c r="AR131" s="8"/>
      <c r="AS131" s="27" t="s">
        <v>43</v>
      </c>
      <c r="AT131" s="8"/>
      <c r="AU131" s="25" t="s">
        <v>34</v>
      </c>
      <c r="AV131" s="8"/>
      <c r="AW131" s="27" t="s">
        <v>43</v>
      </c>
      <c r="AX131" s="8"/>
      <c r="AY131" s="25" t="s">
        <v>34</v>
      </c>
      <c r="AZ131" s="8"/>
      <c r="BA131" s="27" t="s">
        <v>43</v>
      </c>
      <c r="BB131" s="8"/>
      <c r="BC131" s="25" t="s">
        <v>34</v>
      </c>
      <c r="BD131" s="8"/>
      <c r="BE131" s="27" t="s">
        <v>43</v>
      </c>
      <c r="BF131" s="8"/>
      <c r="BG131" s="25" t="s">
        <v>34</v>
      </c>
      <c r="BH131" s="8"/>
      <c r="BI131" s="27" t="s">
        <v>43</v>
      </c>
      <c r="BJ131" s="8"/>
      <c r="BK131" s="25" t="s">
        <v>34</v>
      </c>
      <c r="BL131" s="8"/>
      <c r="BM131" s="27" t="s">
        <v>43</v>
      </c>
      <c r="BN131" s="8"/>
      <c r="BO131" s="25" t="s">
        <v>34</v>
      </c>
      <c r="BP131" s="8"/>
      <c r="BQ131" s="27" t="s">
        <v>43</v>
      </c>
      <c r="BR131" s="8"/>
      <c r="BS131" s="25" t="s">
        <v>34</v>
      </c>
      <c r="BT131" s="25"/>
      <c r="BU131" s="27" t="s">
        <v>43</v>
      </c>
      <c r="BV131" s="25"/>
      <c r="BW131" s="25" t="s">
        <v>34</v>
      </c>
      <c r="BX131" s="25"/>
      <c r="BY131" s="27" t="s">
        <v>43</v>
      </c>
      <c r="BZ131" s="25"/>
      <c r="CA131" s="25" t="s">
        <v>34</v>
      </c>
      <c r="CB131" s="25"/>
      <c r="CC131" s="25" t="s">
        <v>43</v>
      </c>
      <c r="CD131" s="25"/>
    </row>
    <row r="132" spans="1:82" x14ac:dyDescent="0.25">
      <c r="A132" s="8"/>
      <c r="B132" s="8"/>
      <c r="C132" s="25"/>
      <c r="D132" s="8"/>
      <c r="E132" s="25"/>
      <c r="F132" s="8"/>
      <c r="G132" s="25"/>
      <c r="H132" s="8"/>
      <c r="I132" s="25"/>
      <c r="J132" s="8"/>
      <c r="K132" s="25"/>
      <c r="L132" s="8"/>
      <c r="M132" s="25"/>
      <c r="N132" s="8"/>
      <c r="O132" s="25"/>
      <c r="P132" s="8"/>
      <c r="Q132" s="25"/>
      <c r="R132" s="8"/>
      <c r="S132" s="25"/>
      <c r="T132" s="8"/>
      <c r="U132" s="25"/>
      <c r="V132" s="8"/>
      <c r="W132" s="25"/>
      <c r="X132" s="8"/>
      <c r="Y132" s="25"/>
      <c r="Z132" s="8"/>
      <c r="AA132" s="25"/>
      <c r="AB132" s="8"/>
      <c r="AC132" s="25"/>
      <c r="AD132" s="8"/>
      <c r="AE132" s="25"/>
      <c r="AF132" s="8"/>
      <c r="AG132" s="25"/>
      <c r="AH132" s="8"/>
      <c r="AI132" s="25"/>
      <c r="AJ132" s="8"/>
      <c r="AK132" s="25"/>
      <c r="AL132" s="8"/>
      <c r="AM132" s="25"/>
      <c r="AN132" s="8"/>
      <c r="AO132" s="25"/>
      <c r="AP132" s="8"/>
      <c r="AQ132" s="25"/>
      <c r="AR132" s="8"/>
      <c r="AS132" s="25"/>
      <c r="AT132" s="8"/>
      <c r="AU132" s="25"/>
      <c r="AV132" s="8"/>
      <c r="AW132" s="25"/>
      <c r="AX132" s="8"/>
      <c r="AY132" s="25"/>
      <c r="AZ132" s="8"/>
      <c r="BA132" s="25"/>
      <c r="BB132" s="8"/>
      <c r="BC132" s="25"/>
      <c r="BD132" s="8"/>
      <c r="BE132" s="25"/>
      <c r="BF132" s="8"/>
      <c r="BG132" s="25"/>
      <c r="BH132" s="8"/>
      <c r="BI132" s="25"/>
      <c r="BJ132" s="8"/>
      <c r="BK132" s="25"/>
      <c r="BL132" s="8"/>
      <c r="BM132" s="25"/>
      <c r="BN132" s="8"/>
      <c r="BO132" s="25"/>
      <c r="BP132" s="8"/>
      <c r="BQ132" s="25"/>
      <c r="BR132" s="8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</row>
    <row r="133" spans="1:82" x14ac:dyDescent="0.25">
      <c r="A133" s="8"/>
      <c r="B133" s="8"/>
      <c r="C133" s="25"/>
      <c r="D133" s="8"/>
      <c r="E133" s="25"/>
      <c r="F133" s="8"/>
      <c r="G133" s="25"/>
      <c r="H133" s="8"/>
      <c r="I133" s="25"/>
      <c r="J133" s="8"/>
      <c r="K133" s="25"/>
      <c r="L133" s="8"/>
      <c r="M133" s="25"/>
      <c r="N133" s="8"/>
      <c r="O133" s="25"/>
      <c r="P133" s="8"/>
      <c r="Q133" s="25"/>
      <c r="R133" s="8"/>
      <c r="S133" s="25"/>
      <c r="T133" s="8"/>
      <c r="U133" s="25"/>
      <c r="V133" s="8"/>
      <c r="W133" s="25"/>
      <c r="X133" s="8"/>
      <c r="Y133" s="25"/>
      <c r="Z133" s="8"/>
      <c r="AA133" s="25"/>
      <c r="AB133" s="8"/>
      <c r="AC133" s="25"/>
      <c r="AD133" s="8"/>
      <c r="AE133" s="25"/>
      <c r="AF133" s="8"/>
      <c r="AG133" s="25"/>
      <c r="AH133" s="8"/>
      <c r="AI133" s="25"/>
      <c r="AJ133" s="8"/>
      <c r="AK133" s="25"/>
      <c r="AL133" s="8"/>
      <c r="AM133" s="25"/>
      <c r="AN133" s="8"/>
      <c r="AO133" s="25"/>
      <c r="AP133" s="8"/>
      <c r="AQ133" s="25"/>
      <c r="AR133" s="8"/>
      <c r="AS133" s="25"/>
      <c r="AT133" s="8"/>
      <c r="AU133" s="25"/>
      <c r="AV133" s="8"/>
      <c r="AW133" s="25"/>
      <c r="AX133" s="8"/>
      <c r="AY133" s="25"/>
      <c r="AZ133" s="8"/>
      <c r="BA133" s="25"/>
      <c r="BB133" s="8"/>
      <c r="BC133" s="25"/>
      <c r="BD133" s="8"/>
      <c r="BE133" s="25"/>
      <c r="BF133" s="8"/>
      <c r="BG133" s="25"/>
      <c r="BH133" s="8"/>
      <c r="BI133" s="25"/>
      <c r="BJ133" s="8"/>
      <c r="BK133" s="25"/>
      <c r="BL133" s="8"/>
      <c r="BM133" s="25"/>
      <c r="BN133" s="8"/>
      <c r="BO133" s="25"/>
      <c r="BP133" s="8"/>
      <c r="BQ133" s="25"/>
      <c r="BR133" s="8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</row>
    <row r="134" spans="1:82" x14ac:dyDescent="0.25">
      <c r="A134" s="8"/>
      <c r="B134" s="8"/>
      <c r="C134" s="25"/>
      <c r="D134" s="8"/>
      <c r="E134" s="25"/>
      <c r="F134" s="8"/>
      <c r="G134" s="25"/>
      <c r="H134" s="8"/>
      <c r="I134" s="25"/>
      <c r="J134" s="8"/>
      <c r="K134" s="25"/>
      <c r="L134" s="8"/>
      <c r="M134" s="25"/>
      <c r="N134" s="8"/>
      <c r="O134" s="25"/>
      <c r="P134" s="8"/>
      <c r="Q134" s="25"/>
      <c r="R134" s="8"/>
      <c r="S134" s="25"/>
      <c r="T134" s="8"/>
      <c r="U134" s="25"/>
      <c r="V134" s="8"/>
      <c r="W134" s="25"/>
      <c r="X134" s="8"/>
      <c r="Y134" s="25"/>
      <c r="Z134" s="8"/>
      <c r="AA134" s="25"/>
      <c r="AB134" s="8"/>
      <c r="AC134" s="25"/>
      <c r="AD134" s="8"/>
      <c r="AE134" s="25"/>
      <c r="AF134" s="8"/>
      <c r="AG134" s="25"/>
      <c r="AH134" s="8"/>
      <c r="AI134" s="25"/>
      <c r="AJ134" s="8"/>
      <c r="AK134" s="25"/>
      <c r="AL134" s="8"/>
      <c r="AM134" s="25"/>
      <c r="AN134" s="8"/>
      <c r="AO134" s="25"/>
      <c r="AP134" s="8"/>
      <c r="AQ134" s="25"/>
      <c r="AR134" s="8"/>
      <c r="AS134" s="25"/>
      <c r="AT134" s="8"/>
      <c r="AU134" s="25"/>
      <c r="AV134" s="8"/>
      <c r="AW134" s="25"/>
      <c r="AX134" s="8"/>
      <c r="AY134" s="25"/>
      <c r="AZ134" s="8"/>
      <c r="BA134" s="25"/>
      <c r="BB134" s="8"/>
      <c r="BC134" s="25"/>
      <c r="BD134" s="8"/>
      <c r="BE134" s="25"/>
      <c r="BF134" s="8"/>
      <c r="BG134" s="25"/>
      <c r="BH134" s="8"/>
      <c r="BI134" s="25"/>
      <c r="BJ134" s="8"/>
      <c r="BK134" s="25"/>
      <c r="BL134" s="8"/>
      <c r="BM134" s="25"/>
      <c r="BN134" s="8"/>
      <c r="BO134" s="25"/>
      <c r="BP134" s="8"/>
      <c r="BQ134" s="25"/>
      <c r="BR134" s="8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</row>
    <row r="135" spans="1:82" x14ac:dyDescent="0.25">
      <c r="A135" s="8"/>
      <c r="B135" s="8"/>
      <c r="C135" s="56">
        <v>44105</v>
      </c>
      <c r="D135" s="25"/>
      <c r="E135" s="26">
        <f>BA130</f>
        <v>10479821.57</v>
      </c>
      <c r="F135" s="8"/>
      <c r="G135" s="56">
        <v>44075</v>
      </c>
      <c r="H135" s="25"/>
      <c r="I135" s="26">
        <f>BE130</f>
        <v>10735715.800000001</v>
      </c>
      <c r="J135" s="8"/>
      <c r="K135" s="56">
        <v>44044</v>
      </c>
      <c r="L135" s="25"/>
      <c r="M135" s="26">
        <v>8921047.4199999999</v>
      </c>
      <c r="N135" s="8"/>
      <c r="O135" s="56">
        <v>44013</v>
      </c>
      <c r="P135" s="25"/>
      <c r="Q135" s="26">
        <v>8013133.5</v>
      </c>
      <c r="R135" s="8"/>
      <c r="S135" s="56">
        <v>43983</v>
      </c>
      <c r="T135" s="25"/>
      <c r="U135" s="26">
        <v>8410092.0999999996</v>
      </c>
      <c r="V135" s="8"/>
      <c r="W135" s="56">
        <v>43952</v>
      </c>
      <c r="X135" s="25"/>
      <c r="Y135" s="26">
        <v>7357409.46</v>
      </c>
      <c r="Z135" s="8"/>
      <c r="AA135" s="56">
        <v>43922</v>
      </c>
      <c r="AB135" s="8"/>
      <c r="AC135" s="26">
        <v>7242792.5999999996</v>
      </c>
      <c r="AD135" s="8"/>
      <c r="AE135" s="56">
        <v>43891</v>
      </c>
      <c r="AF135" s="8"/>
      <c r="AG135" s="26">
        <v>8274238.25</v>
      </c>
      <c r="AH135" s="8"/>
      <c r="AI135" s="56">
        <v>43862</v>
      </c>
      <c r="AJ135" s="8"/>
      <c r="AK135" s="26">
        <v>7816491.7800000003</v>
      </c>
      <c r="AL135" s="8"/>
      <c r="AM135" s="56">
        <v>43831</v>
      </c>
      <c r="AN135" s="8"/>
      <c r="AO135" s="26">
        <v>9549176.5</v>
      </c>
      <c r="AP135" s="8"/>
      <c r="AQ135" s="24" t="s">
        <v>59</v>
      </c>
      <c r="AR135" s="8"/>
      <c r="AS135" s="26">
        <v>7917986.4299999997</v>
      </c>
      <c r="AT135" s="8"/>
      <c r="AU135" s="24" t="s">
        <v>58</v>
      </c>
      <c r="AV135" s="8"/>
      <c r="AW135" s="26">
        <v>9234830.9700000007</v>
      </c>
      <c r="AX135" s="8"/>
      <c r="AY135" s="24" t="s">
        <v>57</v>
      </c>
      <c r="AZ135" s="8"/>
      <c r="BA135" s="26">
        <v>10771315</v>
      </c>
      <c r="BB135" s="8"/>
      <c r="BC135" s="24" t="s">
        <v>55</v>
      </c>
      <c r="BD135" s="8"/>
      <c r="BE135" s="26">
        <v>9385087.1600000001</v>
      </c>
      <c r="BF135" s="8"/>
      <c r="BG135" s="24" t="s">
        <v>13</v>
      </c>
      <c r="BH135" s="8"/>
      <c r="BI135" s="26">
        <v>8921047.4199999999</v>
      </c>
      <c r="BJ135" s="8"/>
      <c r="BK135" s="24" t="s">
        <v>12</v>
      </c>
      <c r="BL135" s="8"/>
      <c r="BM135" s="26">
        <v>9207181.8000000007</v>
      </c>
      <c r="BN135" s="8"/>
      <c r="BO135" s="24" t="s">
        <v>11</v>
      </c>
      <c r="BP135" s="8"/>
      <c r="BQ135" s="26">
        <v>8410092.0999999996</v>
      </c>
      <c r="BR135" s="8"/>
      <c r="BS135" s="24" t="s">
        <v>2</v>
      </c>
      <c r="BT135" s="25"/>
      <c r="BU135" s="26">
        <v>7357409.46</v>
      </c>
      <c r="BV135" s="25"/>
      <c r="BW135" s="24" t="s">
        <v>10</v>
      </c>
      <c r="BX135" s="25"/>
      <c r="BY135" s="26">
        <v>8511247.5600000005</v>
      </c>
      <c r="BZ135" s="25"/>
      <c r="CA135" s="24" t="s">
        <v>9</v>
      </c>
      <c r="CB135" s="25"/>
      <c r="CC135" s="54">
        <v>7383250.1900000004</v>
      </c>
      <c r="CD135" s="25"/>
    </row>
    <row r="136" spans="1:82" ht="60" x14ac:dyDescent="0.25">
      <c r="A136" s="8"/>
      <c r="B136" s="8"/>
      <c r="C136" s="27" t="s">
        <v>44</v>
      </c>
      <c r="D136" s="8"/>
      <c r="E136" s="27" t="s">
        <v>43</v>
      </c>
      <c r="F136" s="8"/>
      <c r="G136" s="27" t="s">
        <v>44</v>
      </c>
      <c r="H136" s="8"/>
      <c r="I136" s="27" t="s">
        <v>43</v>
      </c>
      <c r="J136" s="8"/>
      <c r="K136" s="27" t="s">
        <v>44</v>
      </c>
      <c r="L136" s="8"/>
      <c r="M136" s="27" t="s">
        <v>43</v>
      </c>
      <c r="N136" s="8"/>
      <c r="O136" s="27" t="s">
        <v>44</v>
      </c>
      <c r="P136" s="8"/>
      <c r="Q136" s="27" t="s">
        <v>43</v>
      </c>
      <c r="R136" s="8"/>
      <c r="S136" s="27" t="s">
        <v>45</v>
      </c>
      <c r="T136" s="8"/>
      <c r="U136" s="27" t="s">
        <v>43</v>
      </c>
      <c r="V136" s="8"/>
      <c r="W136" s="27" t="s">
        <v>45</v>
      </c>
      <c r="X136" s="8"/>
      <c r="Y136" s="27" t="s">
        <v>43</v>
      </c>
      <c r="Z136" s="8"/>
      <c r="AA136" s="27" t="s">
        <v>45</v>
      </c>
      <c r="AB136" s="8"/>
      <c r="AC136" s="27" t="s">
        <v>43</v>
      </c>
      <c r="AD136" s="8"/>
      <c r="AE136" s="27" t="s">
        <v>45</v>
      </c>
      <c r="AF136" s="8"/>
      <c r="AG136" s="27" t="s">
        <v>43</v>
      </c>
      <c r="AH136" s="8"/>
      <c r="AI136" s="27" t="s">
        <v>45</v>
      </c>
      <c r="AJ136" s="8"/>
      <c r="AK136" s="27" t="s">
        <v>43</v>
      </c>
      <c r="AL136" s="8"/>
      <c r="AM136" s="27" t="s">
        <v>45</v>
      </c>
      <c r="AN136" s="8"/>
      <c r="AO136" s="27" t="s">
        <v>43</v>
      </c>
      <c r="AP136" s="8"/>
      <c r="AQ136" s="27" t="s">
        <v>45</v>
      </c>
      <c r="AR136" s="8"/>
      <c r="AS136" s="27" t="s">
        <v>43</v>
      </c>
      <c r="AT136" s="8"/>
      <c r="AU136" s="27" t="s">
        <v>45</v>
      </c>
      <c r="AV136" s="8"/>
      <c r="AW136" s="27" t="s">
        <v>43</v>
      </c>
      <c r="AX136" s="8"/>
      <c r="AY136" s="27" t="s">
        <v>45</v>
      </c>
      <c r="AZ136" s="8"/>
      <c r="BA136" s="27" t="s">
        <v>43</v>
      </c>
      <c r="BB136" s="8"/>
      <c r="BC136" s="27" t="s">
        <v>45</v>
      </c>
      <c r="BD136" s="8"/>
      <c r="BE136" s="27" t="s">
        <v>43</v>
      </c>
      <c r="BF136" s="8"/>
      <c r="BG136" s="27" t="s">
        <v>45</v>
      </c>
      <c r="BH136" s="8"/>
      <c r="BI136" s="27" t="s">
        <v>43</v>
      </c>
      <c r="BJ136" s="8"/>
      <c r="BK136" s="27" t="s">
        <v>45</v>
      </c>
      <c r="BL136" s="8"/>
      <c r="BM136" s="27" t="s">
        <v>43</v>
      </c>
      <c r="BN136" s="8"/>
      <c r="BO136" s="27" t="s">
        <v>45</v>
      </c>
      <c r="BP136" s="8"/>
      <c r="BQ136" s="27" t="s">
        <v>43</v>
      </c>
      <c r="BR136" s="8"/>
      <c r="BS136" s="27" t="s">
        <v>45</v>
      </c>
      <c r="BT136" s="25"/>
      <c r="BU136" s="27" t="s">
        <v>43</v>
      </c>
      <c r="BV136" s="25"/>
      <c r="BW136" s="27" t="s">
        <v>45</v>
      </c>
      <c r="BX136" s="25"/>
      <c r="BY136" s="27" t="s">
        <v>43</v>
      </c>
      <c r="BZ136" s="25"/>
      <c r="CA136" s="27" t="s">
        <v>45</v>
      </c>
      <c r="CB136" s="25"/>
      <c r="CC136" s="27" t="s">
        <v>43</v>
      </c>
      <c r="CD136" s="25"/>
    </row>
    <row r="137" spans="1:82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25"/>
      <c r="BL137" s="8"/>
      <c r="BM137" s="25"/>
      <c r="BN137" s="8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</row>
    <row r="138" spans="1:82" x14ac:dyDescent="0.25"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</sheetData>
  <pageMargins left="0.7" right="0.7" top="0.75" bottom="0.75" header="0.3" footer="0.3"/>
  <pageSetup scale="6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QXAXS7VD5RUN-1176138465-58302</_dlc_DocId>
    <_dlc_DocIdUrl xmlns="1fb3335c-30d7-4bba-904e-f5536abc823a">
      <Url>http://intranet/s/finance/_layouts/15/DocIdRedir.aspx?ID=QXAXS7VD5RUN-1176138465-58302</Url>
      <Description>QXAXS7VD5RUN-1176138465-58302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5498F9-0BF8-40BA-A2B0-597FB2C476C5}">
  <ds:schemaRefs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1fb3335c-30d7-4bba-904e-f5536abc823a"/>
    <ds:schemaRef ds:uri="8609ce63-d02d-43da-b3f8-4545fdb1b45a"/>
  </ds:schemaRefs>
</ds:datastoreItem>
</file>

<file path=customXml/itemProps4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2021-11-04T19:10:52Z</cp:lastPrinted>
  <dcterms:created xsi:type="dcterms:W3CDTF">2020-04-08T14:34:01Z</dcterms:created>
  <dcterms:modified xsi:type="dcterms:W3CDTF">2021-11-04T19:12:59Z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2c697b78-7cef-4d7e-8c8d-3f6776ffa3f6</vt:lpwstr>
  </property>
</Properties>
</file>